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filterPrivacy="1" autoCompressPictures="0" defaultThemeVersion="124226"/>
  <xr:revisionPtr revIDLastSave="0" documentId="13_ncr:1_{A2CD5D41-48A3-F448-B2B7-64DA9AF7A33F}" xr6:coauthVersionLast="47" xr6:coauthVersionMax="47" xr10:uidLastSave="{00000000-0000-0000-0000-000000000000}"/>
  <bookViews>
    <workbookView xWindow="22820" yWindow="6780" windowWidth="25800" windowHeight="19780" activeTab="1" xr2:uid="{00000000-000D-0000-FFFF-FFFF00000000}"/>
  </bookViews>
  <sheets>
    <sheet name="ReadMe" sheetId="17" r:id="rId1"/>
    <sheet name="F2.1" sheetId="11" r:id="rId2"/>
    <sheet name="F2.2" sheetId="8" r:id="rId3"/>
    <sheet name="F2.3" sheetId="16" r:id="rId4"/>
    <sheet name="T2.1" sheetId="10" r:id="rId5"/>
    <sheet name="T2.2" sheetId="12" r:id="rId6"/>
    <sheet name="DataF2.2" sheetId="7" r:id="rId7"/>
    <sheet name="DataF2.3" sheetId="15" r:id="rId8"/>
    <sheet name="DataFR1" sheetId="3" r:id="rId9"/>
    <sheet name="DataFR2" sheetId="6" r:id="rId10"/>
    <sheet name="DataFR3" sheetId="14" r:id="rId11"/>
  </sheets>
  <externalReferences>
    <externalReference r:id="rId12"/>
    <externalReference r:id="rId13"/>
    <externalReference r:id="rId14"/>
    <externalReference r:id="rId15"/>
    <externalReference r:id="rId16"/>
  </externalReferences>
  <definedNames>
    <definedName name="_10000" localSheetId="10">[1]Регион!#REF!</definedName>
    <definedName name="_10000" localSheetId="4">[1]Регион!#REF!</definedName>
    <definedName name="_10000" localSheetId="5">[1]Регион!#REF!</definedName>
    <definedName name="_10000">[1]Регион!#REF!</definedName>
    <definedName name="_1080" localSheetId="10">[2]Регион!#REF!</definedName>
    <definedName name="_1080" localSheetId="4">[2]Регион!#REF!</definedName>
    <definedName name="_1080" localSheetId="5">[2]Регион!#REF!</definedName>
    <definedName name="_1080">[2]Регион!#REF!</definedName>
    <definedName name="_1090" localSheetId="10">[2]Регион!#REF!</definedName>
    <definedName name="_1090" localSheetId="4">[2]Регион!#REF!</definedName>
    <definedName name="_1090" localSheetId="5">[2]Регион!#REF!</definedName>
    <definedName name="_1090">[2]Регион!#REF!</definedName>
    <definedName name="_1100" localSheetId="10">[2]Регион!#REF!</definedName>
    <definedName name="_1100" localSheetId="4">[2]Регион!#REF!</definedName>
    <definedName name="_1100" localSheetId="5">[2]Регион!#REF!</definedName>
    <definedName name="_1100">[2]Регион!#REF!</definedName>
    <definedName name="_1110" localSheetId="10">[2]Регион!#REF!</definedName>
    <definedName name="_1110" localSheetId="4">[2]Регион!#REF!</definedName>
    <definedName name="_1110" localSheetId="5">[2]Регион!#REF!</definedName>
    <definedName name="_1110">[2]Регион!#REF!</definedName>
    <definedName name="_2" localSheetId="10">[1]Регион!#REF!</definedName>
    <definedName name="_2" localSheetId="4">[1]Регион!#REF!</definedName>
    <definedName name="_2" localSheetId="5">[1]Регион!#REF!</definedName>
    <definedName name="_2">[1]Регион!#REF!</definedName>
    <definedName name="_2010" localSheetId="10">#REF!</definedName>
    <definedName name="_2010" localSheetId="0">#REF!</definedName>
    <definedName name="_2010" localSheetId="4">#REF!</definedName>
    <definedName name="_2010" localSheetId="5">#REF!</definedName>
    <definedName name="_2010">#REF!</definedName>
    <definedName name="_2080" localSheetId="10">[2]Регион!#REF!</definedName>
    <definedName name="_2080" localSheetId="0">[2]Регион!#REF!</definedName>
    <definedName name="_2080" localSheetId="4">[2]Регион!#REF!</definedName>
    <definedName name="_2080" localSheetId="5">[2]Регион!#REF!</definedName>
    <definedName name="_2080">[2]Регион!#REF!</definedName>
    <definedName name="_2090" localSheetId="10">[2]Регион!#REF!</definedName>
    <definedName name="_2090" localSheetId="4">[2]Регион!#REF!</definedName>
    <definedName name="_2090" localSheetId="5">[2]Регион!#REF!</definedName>
    <definedName name="_2090">[2]Регион!#REF!</definedName>
    <definedName name="_2100" localSheetId="10">[2]Регион!#REF!</definedName>
    <definedName name="_2100" localSheetId="4">[2]Регион!#REF!</definedName>
    <definedName name="_2100" localSheetId="5">[2]Регион!#REF!</definedName>
    <definedName name="_2100">[2]Регион!#REF!</definedName>
    <definedName name="_2110" localSheetId="10">[2]Регион!#REF!</definedName>
    <definedName name="_2110" localSheetId="4">[2]Регион!#REF!</definedName>
    <definedName name="_2110" localSheetId="5">[2]Регион!#REF!</definedName>
    <definedName name="_2110">[2]Регион!#REF!</definedName>
    <definedName name="_3080" localSheetId="10">[2]Регион!#REF!</definedName>
    <definedName name="_3080" localSheetId="4">[2]Регион!#REF!</definedName>
    <definedName name="_3080" localSheetId="5">[2]Регион!#REF!</definedName>
    <definedName name="_3080">[2]Регион!#REF!</definedName>
    <definedName name="_3090" localSheetId="10">[2]Регион!#REF!</definedName>
    <definedName name="_3090" localSheetId="4">[2]Регион!#REF!</definedName>
    <definedName name="_3090" localSheetId="5">[2]Регион!#REF!</definedName>
    <definedName name="_3090">[2]Регион!#REF!</definedName>
    <definedName name="_3100" localSheetId="10">[2]Регион!#REF!</definedName>
    <definedName name="_3100" localSheetId="4">[2]Регион!#REF!</definedName>
    <definedName name="_3100" localSheetId="5">[2]Регион!#REF!</definedName>
    <definedName name="_3100">[2]Регион!#REF!</definedName>
    <definedName name="_3110" localSheetId="10">[2]Регион!#REF!</definedName>
    <definedName name="_3110" localSheetId="4">[2]Регион!#REF!</definedName>
    <definedName name="_3110" localSheetId="5">[2]Регион!#REF!</definedName>
    <definedName name="_3110">[2]Регион!#REF!</definedName>
    <definedName name="_4080" localSheetId="10">[2]Регион!#REF!</definedName>
    <definedName name="_4080" localSheetId="4">[2]Регион!#REF!</definedName>
    <definedName name="_4080" localSheetId="5">[2]Регион!#REF!</definedName>
    <definedName name="_4080">[2]Регион!#REF!</definedName>
    <definedName name="_4090" localSheetId="10">[2]Регион!#REF!</definedName>
    <definedName name="_4090" localSheetId="4">[2]Регион!#REF!</definedName>
    <definedName name="_4090" localSheetId="5">[2]Регион!#REF!</definedName>
    <definedName name="_4090">[2]Регион!#REF!</definedName>
    <definedName name="_4100" localSheetId="10">[2]Регион!#REF!</definedName>
    <definedName name="_4100" localSheetId="4">[2]Регион!#REF!</definedName>
    <definedName name="_4100" localSheetId="5">[2]Регион!#REF!</definedName>
    <definedName name="_4100">[2]Регион!#REF!</definedName>
    <definedName name="_4110" localSheetId="10">[2]Регион!#REF!</definedName>
    <definedName name="_4110" localSheetId="4">[2]Регион!#REF!</definedName>
    <definedName name="_4110" localSheetId="5">[2]Регион!#REF!</definedName>
    <definedName name="_4110">[2]Регион!#REF!</definedName>
    <definedName name="_5080" localSheetId="10">[2]Регион!#REF!</definedName>
    <definedName name="_5080" localSheetId="4">[2]Регион!#REF!</definedName>
    <definedName name="_5080" localSheetId="5">[2]Регион!#REF!</definedName>
    <definedName name="_5080">[2]Регион!#REF!</definedName>
    <definedName name="_5090" localSheetId="10">[2]Регион!#REF!</definedName>
    <definedName name="_5090" localSheetId="4">[2]Регион!#REF!</definedName>
    <definedName name="_5090" localSheetId="5">[2]Регион!#REF!</definedName>
    <definedName name="_5090">[2]Регион!#REF!</definedName>
    <definedName name="_5100" localSheetId="10">[2]Регион!#REF!</definedName>
    <definedName name="_5100" localSheetId="4">[2]Регион!#REF!</definedName>
    <definedName name="_5100" localSheetId="5">[2]Регион!#REF!</definedName>
    <definedName name="_5100">[2]Регион!#REF!</definedName>
    <definedName name="_5110" localSheetId="10">[2]Регион!#REF!</definedName>
    <definedName name="_5110" localSheetId="4">[2]Регион!#REF!</definedName>
    <definedName name="_5110" localSheetId="5">[2]Регион!#REF!</definedName>
    <definedName name="_5110">[2]Регион!#REF!</definedName>
    <definedName name="_6080" localSheetId="10">[2]Регион!#REF!</definedName>
    <definedName name="_6080" localSheetId="4">[2]Регион!#REF!</definedName>
    <definedName name="_6080" localSheetId="5">[2]Регион!#REF!</definedName>
    <definedName name="_6080">[2]Регион!#REF!</definedName>
    <definedName name="_6090" localSheetId="10">[2]Регион!#REF!</definedName>
    <definedName name="_6090" localSheetId="4">[2]Регион!#REF!</definedName>
    <definedName name="_6090" localSheetId="5">[2]Регион!#REF!</definedName>
    <definedName name="_6090">[2]Регион!#REF!</definedName>
    <definedName name="_6100" localSheetId="10">[2]Регион!#REF!</definedName>
    <definedName name="_6100" localSheetId="4">[2]Регион!#REF!</definedName>
    <definedName name="_6100" localSheetId="5">[2]Регион!#REF!</definedName>
    <definedName name="_6100">[2]Регион!#REF!</definedName>
    <definedName name="_6110" localSheetId="10">[2]Регион!#REF!</definedName>
    <definedName name="_6110" localSheetId="4">[2]Регион!#REF!</definedName>
    <definedName name="_6110" localSheetId="5">[2]Регион!#REF!</definedName>
    <definedName name="_6110">[2]Регион!#REF!</definedName>
    <definedName name="_7031_1" localSheetId="10">[2]Регион!#REF!</definedName>
    <definedName name="_7031_1" localSheetId="4">[2]Регион!#REF!</definedName>
    <definedName name="_7031_1" localSheetId="5">[2]Регион!#REF!</definedName>
    <definedName name="_7031_1">[2]Регион!#REF!</definedName>
    <definedName name="_7031_2" localSheetId="10">[2]Регион!#REF!</definedName>
    <definedName name="_7031_2" localSheetId="4">[2]Регион!#REF!</definedName>
    <definedName name="_7031_2" localSheetId="5">[2]Регион!#REF!</definedName>
    <definedName name="_7031_2">[2]Регион!#REF!</definedName>
    <definedName name="_7032_1" localSheetId="10">[2]Регион!#REF!</definedName>
    <definedName name="_7032_1" localSheetId="4">[2]Регион!#REF!</definedName>
    <definedName name="_7032_1" localSheetId="5">[2]Регион!#REF!</definedName>
    <definedName name="_7032_1">[2]Регион!#REF!</definedName>
    <definedName name="_7032_2" localSheetId="10">[2]Регион!#REF!</definedName>
    <definedName name="_7032_2" localSheetId="4">[2]Регион!#REF!</definedName>
    <definedName name="_7032_2" localSheetId="5">[2]Регион!#REF!</definedName>
    <definedName name="_7032_2">[2]Регион!#REF!</definedName>
    <definedName name="_7033_1" localSheetId="10">[2]Регион!#REF!</definedName>
    <definedName name="_7033_1" localSheetId="4">[2]Регион!#REF!</definedName>
    <definedName name="_7033_1" localSheetId="5">[2]Регион!#REF!</definedName>
    <definedName name="_7033_1">[2]Регион!#REF!</definedName>
    <definedName name="_7033_2" localSheetId="10">[2]Регион!#REF!</definedName>
    <definedName name="_7033_2" localSheetId="4">[2]Регион!#REF!</definedName>
    <definedName name="_7033_2" localSheetId="5">[2]Регион!#REF!</definedName>
    <definedName name="_7033_2">[2]Регион!#REF!</definedName>
    <definedName name="_7034_1" localSheetId="10">[2]Регион!#REF!</definedName>
    <definedName name="_7034_1" localSheetId="4">[2]Регион!#REF!</definedName>
    <definedName name="_7034_1" localSheetId="5">[2]Регион!#REF!</definedName>
    <definedName name="_7034_1">[2]Регион!#REF!</definedName>
    <definedName name="_7034_2" localSheetId="10">[2]Регион!#REF!</definedName>
    <definedName name="_7034_2" localSheetId="4">[2]Регион!#REF!</definedName>
    <definedName name="_7034_2" localSheetId="5">[2]Регион!#REF!</definedName>
    <definedName name="_7034_2">[2]Регион!#REF!</definedName>
    <definedName name="column_head" localSheetId="10">#REF!</definedName>
    <definedName name="column_head" localSheetId="0">#REF!</definedName>
    <definedName name="column_head" localSheetId="4">#REF!</definedName>
    <definedName name="column_head" localSheetId="5">#REF!</definedName>
    <definedName name="column_head">#REF!</definedName>
    <definedName name="column_headings" localSheetId="10">#REF!</definedName>
    <definedName name="column_headings">#REF!</definedName>
    <definedName name="column_numbers" localSheetId="10">#REF!</definedName>
    <definedName name="column_numbers">#REF!</definedName>
    <definedName name="data" localSheetId="10">#REF!</definedName>
    <definedName name="data">#REF!</definedName>
    <definedName name="data2" localSheetId="10">#REF!</definedName>
    <definedName name="data2" localSheetId="4">#REF!</definedName>
    <definedName name="data2" localSheetId="5">#REF!</definedName>
    <definedName name="data2">#REF!</definedName>
    <definedName name="Diag" localSheetId="10">#REF!,#REF!</definedName>
    <definedName name="Diag" localSheetId="0">#REF!,#REF!</definedName>
    <definedName name="Diag" localSheetId="4">#REF!,#REF!</definedName>
    <definedName name="Diag" localSheetId="5">#REF!,#REF!</definedName>
    <definedName name="Diag">#REF!,#REF!</definedName>
    <definedName name="ea_flux" localSheetId="10">#REF!</definedName>
    <definedName name="ea_flux" localSheetId="0">#REF!</definedName>
    <definedName name="ea_flux" localSheetId="4">#REF!</definedName>
    <definedName name="ea_flux" localSheetId="5">#REF!</definedName>
    <definedName name="ea_flux">#REF!</definedName>
    <definedName name="Equilibre" localSheetId="10">#REF!</definedName>
    <definedName name="Equilibre" localSheetId="4">#REF!</definedName>
    <definedName name="Equilibre" localSheetId="5">#REF!</definedName>
    <definedName name="Equilibre">#REF!</definedName>
    <definedName name="females">'[3]rba table'!$I$10:$I$49</definedName>
    <definedName name="fig4b" localSheetId="10">#REF!</definedName>
    <definedName name="fig4b" localSheetId="0">#REF!</definedName>
    <definedName name="fig4b" localSheetId="4">#REF!</definedName>
    <definedName name="fig4b" localSheetId="5">#REF!</definedName>
    <definedName name="fig4b">#REF!</definedName>
    <definedName name="fmtr" localSheetId="10">#REF!</definedName>
    <definedName name="fmtr" localSheetId="4">#REF!</definedName>
    <definedName name="fmtr" localSheetId="5">#REF!</definedName>
    <definedName name="fmtr">#REF!</definedName>
    <definedName name="footno" localSheetId="10">#REF!</definedName>
    <definedName name="footno" localSheetId="4">#REF!</definedName>
    <definedName name="footno" localSheetId="5">#REF!</definedName>
    <definedName name="footno">#REF!</definedName>
    <definedName name="footnotes" localSheetId="10">#REF!</definedName>
    <definedName name="footnotes" localSheetId="4">#REF!</definedName>
    <definedName name="footnotes" localSheetId="5">#REF!</definedName>
    <definedName name="footnotes">#REF!</definedName>
    <definedName name="footnotes2" localSheetId="10">#REF!</definedName>
    <definedName name="footnotes2" localSheetId="4">#REF!</definedName>
    <definedName name="footnotes2" localSheetId="5">#REF!</definedName>
    <definedName name="footnotes2">#REF!</definedName>
    <definedName name="GEOG9703" localSheetId="10">#REF!</definedName>
    <definedName name="GEOG9703" localSheetId="4">#REF!</definedName>
    <definedName name="GEOG9703" localSheetId="5">#REF!</definedName>
    <definedName name="GEOG9703">#REF!</definedName>
    <definedName name="HTML_CodePage" hidden="1">1252</definedName>
    <definedName name="HTML_Control" localSheetId="0"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'[3]rba table'!$C$10:$C$49</definedName>
    <definedName name="PIB" localSheetId="10">#REF!</definedName>
    <definedName name="PIB" localSheetId="0">#REF!</definedName>
    <definedName name="PIB" localSheetId="4">#REF!</definedName>
    <definedName name="PIB" localSheetId="5">#REF!</definedName>
    <definedName name="PIB">#REF!</definedName>
    <definedName name="_xlnm.Print_Area" localSheetId="4">'T2.1'!$A$2:$G$13</definedName>
    <definedName name="_xlnm.Print_Area" localSheetId="5">'T2.2'!$A$2:$G$13</definedName>
    <definedName name="Rentflag">IF([4]Comparison!$B$7,"","not ")</definedName>
    <definedName name="ressources" localSheetId="10">#REF!</definedName>
    <definedName name="ressources" localSheetId="0">#REF!</definedName>
    <definedName name="ressources" localSheetId="4">#REF!</definedName>
    <definedName name="ressources" localSheetId="5">#REF!</definedName>
    <definedName name="ressources">#REF!</definedName>
    <definedName name="rpflux" localSheetId="10">#REF!</definedName>
    <definedName name="rpflux" localSheetId="4">#REF!</definedName>
    <definedName name="rpflux" localSheetId="5">#REF!</definedName>
    <definedName name="rpflux">#REF!</definedName>
    <definedName name="rptof" localSheetId="10">#REF!</definedName>
    <definedName name="rptof" localSheetId="4">#REF!</definedName>
    <definedName name="rptof" localSheetId="5">#REF!</definedName>
    <definedName name="rptof">#REF!</definedName>
    <definedName name="rq" localSheetId="10">#REF!</definedName>
    <definedName name="rq" localSheetId="4">#REF!</definedName>
    <definedName name="rq" localSheetId="5">#REF!</definedName>
    <definedName name="rq">#REF!</definedName>
    <definedName name="spanners_level1" localSheetId="10">#REF!</definedName>
    <definedName name="spanners_level1" localSheetId="4">#REF!</definedName>
    <definedName name="spanners_level1" localSheetId="5">#REF!</definedName>
    <definedName name="spanners_level1">#REF!</definedName>
    <definedName name="spanners_level2" localSheetId="10">#REF!</definedName>
    <definedName name="spanners_level2" localSheetId="4">#REF!</definedName>
    <definedName name="spanners_level2" localSheetId="5">#REF!</definedName>
    <definedName name="spanners_level2">#REF!</definedName>
    <definedName name="spanners_level3" localSheetId="10">#REF!</definedName>
    <definedName name="spanners_level3" localSheetId="4">#REF!</definedName>
    <definedName name="spanners_level3" localSheetId="5">#REF!</definedName>
    <definedName name="spanners_level3">#REF!</definedName>
    <definedName name="spanners_level4" localSheetId="10">#REF!</definedName>
    <definedName name="spanners_level4" localSheetId="4">#REF!</definedName>
    <definedName name="spanners_level4" localSheetId="5">#REF!</definedName>
    <definedName name="spanners_level4">#REF!</definedName>
    <definedName name="spanners_level5" localSheetId="10">#REF!</definedName>
    <definedName name="spanners_level5" localSheetId="4">#REF!</definedName>
    <definedName name="spanners_level5" localSheetId="5">#REF!</definedName>
    <definedName name="spanners_level5">#REF!</definedName>
    <definedName name="spanners_levelV" localSheetId="10">#REF!</definedName>
    <definedName name="spanners_levelV" localSheetId="4">#REF!</definedName>
    <definedName name="spanners_levelV" localSheetId="5">#REF!</definedName>
    <definedName name="spanners_levelV">#REF!</definedName>
    <definedName name="spanners_levelX" localSheetId="10">#REF!</definedName>
    <definedName name="spanners_levelX" localSheetId="4">#REF!</definedName>
    <definedName name="spanners_levelX" localSheetId="5">#REF!</definedName>
    <definedName name="spanners_levelX">#REF!</definedName>
    <definedName name="spanners_levelY" localSheetId="10">#REF!</definedName>
    <definedName name="spanners_levelY" localSheetId="4">#REF!</definedName>
    <definedName name="spanners_levelY" localSheetId="5">#REF!</definedName>
    <definedName name="spanners_levelY">#REF!</definedName>
    <definedName name="spanners_levelZ" localSheetId="10">#REF!</definedName>
    <definedName name="spanners_levelZ" localSheetId="4">#REF!</definedName>
    <definedName name="spanners_levelZ" localSheetId="5">#REF!</definedName>
    <definedName name="spanners_levelZ">#REF!</definedName>
    <definedName name="stub_lines" localSheetId="10">#REF!</definedName>
    <definedName name="stub_lines">#REF!</definedName>
    <definedName name="Table_DE.4b__Sources_of_private_wealth_accumulation_in_Germany__1870_2010___Multiplicative_decomposition">[5]TableDE4b!$A$3</definedName>
    <definedName name="temp" localSheetId="10">#REF!</definedName>
    <definedName name="temp" localSheetId="0">#REF!</definedName>
    <definedName name="temp" localSheetId="4">#REF!</definedName>
    <definedName name="temp" localSheetId="5">#REF!</definedName>
    <definedName name="temp">#REF!</definedName>
    <definedName name="test" localSheetId="10">[1]Регион!#REF!</definedName>
    <definedName name="test" localSheetId="0">[1]Регион!#REF!</definedName>
    <definedName name="test" localSheetId="4">[1]Регион!#REF!</definedName>
    <definedName name="test" localSheetId="5">[1]Регион!#REF!</definedName>
    <definedName name="test">[1]Регион!#REF!</definedName>
    <definedName name="titles" localSheetId="10">#REF!</definedName>
    <definedName name="titles" localSheetId="0">#REF!</definedName>
    <definedName name="titles">#REF!</definedName>
    <definedName name="totals" localSheetId="10">#REF!</definedName>
    <definedName name="totals">#REF!</definedName>
    <definedName name="tt" localSheetId="10">#REF!</definedName>
    <definedName name="tt" localSheetId="4">#REF!</definedName>
    <definedName name="tt" localSheetId="5">#REF!</definedName>
    <definedName name="tt">#REF!</definedName>
    <definedName name="xxx" localSheetId="10">#REF!</definedName>
    <definedName name="xxx" localSheetId="4">#REF!</definedName>
    <definedName name="xxx" localSheetId="5">#REF!</definedName>
    <definedName name="xxx">#REF!</definedName>
    <definedName name="Year">[4]Output!$C$4:$C$38</definedName>
    <definedName name="YearLabel">[4]Output!$B$15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F4" i="14" l="1"/>
  <c r="AG9" i="14"/>
  <c r="AE9" i="14"/>
  <c r="AG4" i="14"/>
  <c r="AG10" i="14"/>
  <c r="AE4" i="14"/>
  <c r="AE10" i="14"/>
  <c r="AC4" i="14"/>
  <c r="AC10" i="14"/>
  <c r="AA4" i="14"/>
  <c r="AA10" i="14"/>
  <c r="Y4" i="14"/>
  <c r="Y10" i="14"/>
  <c r="W4" i="14"/>
  <c r="W10" i="14"/>
  <c r="U4" i="14"/>
  <c r="U10" i="14"/>
  <c r="R6" i="14"/>
  <c r="R4" i="14"/>
  <c r="S9" i="14"/>
  <c r="S4" i="14"/>
  <c r="S10" i="14"/>
  <c r="P6" i="14"/>
  <c r="P4" i="14"/>
  <c r="Q9" i="14"/>
  <c r="Q4" i="14"/>
  <c r="Q10" i="14"/>
  <c r="N6" i="14"/>
  <c r="N4" i="14"/>
  <c r="O9" i="14"/>
  <c r="O4" i="14"/>
  <c r="O10" i="14"/>
  <c r="L6" i="14"/>
  <c r="L4" i="14"/>
  <c r="M9" i="14"/>
  <c r="M4" i="14"/>
  <c r="M10" i="14"/>
  <c r="J6" i="14"/>
  <c r="J4" i="14"/>
  <c r="K9" i="14"/>
  <c r="K4" i="14"/>
  <c r="K10" i="14"/>
  <c r="H6" i="14"/>
  <c r="H4" i="14"/>
  <c r="I9" i="14"/>
  <c r="I4" i="14"/>
  <c r="I10" i="14"/>
  <c r="F5" i="14"/>
  <c r="F6" i="14"/>
  <c r="F4" i="14"/>
  <c r="G9" i="14"/>
  <c r="G4" i="14"/>
  <c r="G10" i="14"/>
  <c r="D7" i="14"/>
  <c r="D6" i="14"/>
  <c r="D4" i="14"/>
  <c r="E9" i="14"/>
  <c r="E4" i="14"/>
  <c r="E10" i="14"/>
  <c r="B7" i="14"/>
  <c r="B6" i="14"/>
  <c r="B4" i="14"/>
  <c r="C9" i="14"/>
  <c r="C4" i="14"/>
  <c r="C10" i="14"/>
  <c r="N5" i="3"/>
  <c r="N5" i="6"/>
  <c r="N6" i="3"/>
  <c r="N6" i="6"/>
  <c r="N4" i="6"/>
  <c r="N11" i="3"/>
  <c r="N11" i="6"/>
  <c r="O4" i="6"/>
  <c r="G6" i="12"/>
  <c r="G9" i="12"/>
  <c r="G11" i="12"/>
  <c r="L5" i="3"/>
  <c r="L5" i="6"/>
  <c r="L6" i="3"/>
  <c r="L6" i="6"/>
  <c r="L4" i="6"/>
  <c r="L11" i="6"/>
  <c r="M4" i="6"/>
  <c r="F6" i="12"/>
  <c r="F9" i="12"/>
  <c r="F11" i="12"/>
  <c r="J5" i="3"/>
  <c r="J5" i="6"/>
  <c r="J6" i="3"/>
  <c r="J6" i="6"/>
  <c r="J4" i="6"/>
  <c r="H11" i="3"/>
  <c r="J11" i="3"/>
  <c r="J11" i="6"/>
  <c r="K4" i="6"/>
  <c r="E6" i="12"/>
  <c r="E9" i="12"/>
  <c r="E11" i="12"/>
  <c r="H5" i="3"/>
  <c r="H5" i="6"/>
  <c r="H6" i="3"/>
  <c r="H6" i="6"/>
  <c r="H4" i="6"/>
  <c r="H11" i="6"/>
  <c r="I4" i="6"/>
  <c r="D6" i="12"/>
  <c r="D9" i="12"/>
  <c r="D11" i="12"/>
  <c r="D5" i="3"/>
  <c r="D5" i="6"/>
  <c r="D6" i="3"/>
  <c r="D6" i="6"/>
  <c r="D4" i="6"/>
  <c r="D11" i="3"/>
  <c r="D11" i="6"/>
  <c r="E4" i="6"/>
  <c r="C6" i="12"/>
  <c r="C9" i="12"/>
  <c r="C11" i="12"/>
  <c r="B5" i="3"/>
  <c r="B5" i="6"/>
  <c r="B6" i="3"/>
  <c r="B6" i="6"/>
  <c r="B4" i="6"/>
  <c r="B11" i="3"/>
  <c r="B11" i="6"/>
  <c r="C4" i="6"/>
  <c r="B6" i="12"/>
  <c r="B9" i="12"/>
  <c r="B11" i="12"/>
  <c r="N8" i="3"/>
  <c r="N8" i="6"/>
  <c r="N7" i="6"/>
  <c r="O7" i="6"/>
  <c r="G5" i="12"/>
  <c r="G10" i="12"/>
  <c r="L8" i="3"/>
  <c r="L8" i="6"/>
  <c r="L7" i="6"/>
  <c r="M7" i="6"/>
  <c r="F5" i="12"/>
  <c r="F10" i="12"/>
  <c r="J8" i="3"/>
  <c r="J8" i="6"/>
  <c r="J7" i="6"/>
  <c r="K7" i="6"/>
  <c r="E5" i="12"/>
  <c r="E10" i="12"/>
  <c r="H8" i="3"/>
  <c r="H8" i="6"/>
  <c r="H7" i="6"/>
  <c r="I7" i="6"/>
  <c r="D5" i="12"/>
  <c r="D10" i="12"/>
  <c r="D8" i="3"/>
  <c r="D8" i="6"/>
  <c r="D7" i="6"/>
  <c r="E7" i="6"/>
  <c r="C5" i="12"/>
  <c r="C10" i="12"/>
  <c r="B8" i="3"/>
  <c r="B8" i="6"/>
  <c r="B7" i="6"/>
  <c r="C7" i="6"/>
  <c r="B5" i="12"/>
  <c r="B10" i="12"/>
  <c r="N4" i="3"/>
  <c r="O4" i="3"/>
  <c r="G6" i="10"/>
  <c r="G9" i="10"/>
  <c r="G11" i="10"/>
  <c r="L4" i="3"/>
  <c r="M4" i="3"/>
  <c r="F6" i="10"/>
  <c r="F9" i="10"/>
  <c r="F11" i="10"/>
  <c r="J4" i="3"/>
  <c r="K4" i="3"/>
  <c r="E6" i="10"/>
  <c r="E9" i="10"/>
  <c r="E11" i="10"/>
  <c r="H4" i="3"/>
  <c r="I4" i="3"/>
  <c r="D6" i="10"/>
  <c r="D9" i="10"/>
  <c r="D11" i="10"/>
  <c r="D4" i="3"/>
  <c r="E4" i="3"/>
  <c r="C6" i="10"/>
  <c r="C9" i="10"/>
  <c r="C11" i="10"/>
  <c r="B4" i="3"/>
  <c r="C4" i="3"/>
  <c r="B6" i="10"/>
  <c r="B9" i="10"/>
  <c r="B11" i="10"/>
  <c r="O7" i="3"/>
  <c r="G5" i="10"/>
  <c r="G10" i="10"/>
  <c r="M7" i="3"/>
  <c r="F5" i="10"/>
  <c r="F10" i="10"/>
  <c r="K7" i="3"/>
  <c r="E5" i="10"/>
  <c r="E10" i="10"/>
  <c r="I7" i="3"/>
  <c r="D5" i="10"/>
  <c r="D10" i="10"/>
  <c r="E7" i="3"/>
  <c r="C5" i="10"/>
  <c r="C10" i="10"/>
  <c r="C7" i="3"/>
  <c r="B5" i="10"/>
  <c r="B10" i="10"/>
  <c r="F7" i="12"/>
  <c r="C7" i="12"/>
  <c r="F7" i="10"/>
  <c r="A5" i="15"/>
  <c r="E36" i="15"/>
  <c r="C36" i="15"/>
  <c r="B12" i="15"/>
  <c r="E5" i="15"/>
  <c r="C12" i="15"/>
  <c r="F5" i="15"/>
  <c r="D12" i="15"/>
  <c r="D5" i="15"/>
  <c r="N9" i="3"/>
  <c r="O9" i="3"/>
  <c r="O8" i="3"/>
  <c r="L9" i="3"/>
  <c r="M9" i="3"/>
  <c r="J9" i="3"/>
  <c r="K9" i="3"/>
  <c r="H9" i="3"/>
  <c r="I9" i="3"/>
  <c r="M8" i="3"/>
  <c r="K8" i="3"/>
  <c r="I8" i="3"/>
  <c r="F9" i="3"/>
  <c r="F8" i="3"/>
  <c r="D9" i="3"/>
  <c r="B9" i="3"/>
  <c r="AG8" i="14"/>
  <c r="AG7" i="14"/>
  <c r="AG18" i="14"/>
  <c r="AG17" i="14"/>
  <c r="AG16" i="14"/>
  <c r="AG15" i="14"/>
  <c r="AG14" i="14"/>
  <c r="AG13" i="14"/>
  <c r="AG12" i="14"/>
  <c r="AG11" i="14"/>
  <c r="AG6" i="14"/>
  <c r="AG5" i="14"/>
  <c r="F5" i="3"/>
  <c r="R11" i="3"/>
  <c r="S11" i="3"/>
  <c r="R10" i="3"/>
  <c r="S10" i="3"/>
  <c r="S7" i="3"/>
  <c r="S4" i="3"/>
  <c r="S8" i="14"/>
  <c r="Q8" i="14"/>
  <c r="S7" i="14"/>
  <c r="Q7" i="14"/>
  <c r="O8" i="14"/>
  <c r="M8" i="14"/>
  <c r="O7" i="14"/>
  <c r="M7" i="14"/>
  <c r="K8" i="14"/>
  <c r="K7" i="14"/>
  <c r="I8" i="14"/>
  <c r="I7" i="14"/>
  <c r="G8" i="14"/>
  <c r="G7" i="14"/>
  <c r="E8" i="14"/>
  <c r="E7" i="14"/>
  <c r="C8" i="14"/>
  <c r="C7" i="14"/>
  <c r="M18" i="14"/>
  <c r="M17" i="14"/>
  <c r="M16" i="14"/>
  <c r="M15" i="14"/>
  <c r="M14" i="14"/>
  <c r="M13" i="14"/>
  <c r="M12" i="14"/>
  <c r="M11" i="14"/>
  <c r="M6" i="14"/>
  <c r="M5" i="14"/>
  <c r="K18" i="14"/>
  <c r="K17" i="14"/>
  <c r="K16" i="14"/>
  <c r="K15" i="14"/>
  <c r="K14" i="14"/>
  <c r="K13" i="14"/>
  <c r="K12" i="14"/>
  <c r="K11" i="14"/>
  <c r="K6" i="14"/>
  <c r="K5" i="14"/>
  <c r="O18" i="14"/>
  <c r="O17" i="14"/>
  <c r="O16" i="14"/>
  <c r="O15" i="14"/>
  <c r="O14" i="14"/>
  <c r="O13" i="14"/>
  <c r="O12" i="14"/>
  <c r="O11" i="14"/>
  <c r="O6" i="14"/>
  <c r="O5" i="14"/>
  <c r="Q18" i="14"/>
  <c r="Q17" i="14"/>
  <c r="Q16" i="14"/>
  <c r="Q15" i="14"/>
  <c r="Q14" i="14"/>
  <c r="Q13" i="14"/>
  <c r="Q12" i="14"/>
  <c r="Q11" i="14"/>
  <c r="Q6" i="14"/>
  <c r="Q5" i="14"/>
  <c r="AE18" i="14"/>
  <c r="AE17" i="14"/>
  <c r="AE16" i="14"/>
  <c r="AE15" i="14"/>
  <c r="AE14" i="14"/>
  <c r="AE13" i="14"/>
  <c r="AE12" i="14"/>
  <c r="AE11" i="14"/>
  <c r="AE6" i="14"/>
  <c r="AE5" i="14"/>
  <c r="AC18" i="14"/>
  <c r="AC17" i="14"/>
  <c r="AC16" i="14"/>
  <c r="AC15" i="14"/>
  <c r="AC14" i="14"/>
  <c r="AC13" i="14"/>
  <c r="AC12" i="14"/>
  <c r="AC11" i="14"/>
  <c r="AC6" i="14"/>
  <c r="AC5" i="14"/>
  <c r="AA18" i="14"/>
  <c r="AA17" i="14"/>
  <c r="AA16" i="14"/>
  <c r="AA15" i="14"/>
  <c r="AA14" i="14"/>
  <c r="AA13" i="14"/>
  <c r="AA12" i="14"/>
  <c r="AA11" i="14"/>
  <c r="AA6" i="14"/>
  <c r="AA5" i="14"/>
  <c r="Y18" i="14"/>
  <c r="Y17" i="14"/>
  <c r="Y16" i="14"/>
  <c r="Y15" i="14"/>
  <c r="Y14" i="14"/>
  <c r="Y13" i="14"/>
  <c r="Y12" i="14"/>
  <c r="Y11" i="14"/>
  <c r="Y6" i="14"/>
  <c r="Y5" i="14"/>
  <c r="W18" i="14"/>
  <c r="W17" i="14"/>
  <c r="W16" i="14"/>
  <c r="W15" i="14"/>
  <c r="W14" i="14"/>
  <c r="W13" i="14"/>
  <c r="W12" i="14"/>
  <c r="W11" i="14"/>
  <c r="W6" i="14"/>
  <c r="W5" i="14"/>
  <c r="U18" i="14"/>
  <c r="U17" i="14"/>
  <c r="U16" i="14"/>
  <c r="U15" i="14"/>
  <c r="U14" i="14"/>
  <c r="U13" i="14"/>
  <c r="U12" i="14"/>
  <c r="U11" i="14"/>
  <c r="U6" i="14"/>
  <c r="U5" i="14"/>
  <c r="S18" i="14"/>
  <c r="S17" i="14"/>
  <c r="S16" i="14"/>
  <c r="S15" i="14"/>
  <c r="S14" i="14"/>
  <c r="S13" i="14"/>
  <c r="S12" i="14"/>
  <c r="S11" i="14"/>
  <c r="S6" i="14"/>
  <c r="S5" i="14"/>
  <c r="I18" i="14"/>
  <c r="I17" i="14"/>
  <c r="I16" i="14"/>
  <c r="I15" i="14"/>
  <c r="I14" i="14"/>
  <c r="I13" i="14"/>
  <c r="I12" i="14"/>
  <c r="I11" i="14"/>
  <c r="I6" i="14"/>
  <c r="I5" i="14"/>
  <c r="G18" i="14"/>
  <c r="G17" i="14"/>
  <c r="G16" i="14"/>
  <c r="G15" i="14"/>
  <c r="G14" i="14"/>
  <c r="G13" i="14"/>
  <c r="G12" i="14"/>
  <c r="G11" i="14"/>
  <c r="G6" i="14"/>
  <c r="G5" i="14"/>
  <c r="D13" i="14"/>
  <c r="D12" i="14"/>
  <c r="E18" i="14"/>
  <c r="E17" i="14"/>
  <c r="E16" i="14"/>
  <c r="E15" i="14"/>
  <c r="E14" i="14"/>
  <c r="E13" i="14"/>
  <c r="E12" i="14"/>
  <c r="D11" i="14"/>
  <c r="E11" i="14"/>
  <c r="E6" i="14"/>
  <c r="E5" i="14"/>
  <c r="C17" i="14"/>
  <c r="C16" i="14"/>
  <c r="C15" i="14"/>
  <c r="B13" i="14"/>
  <c r="C13" i="14"/>
  <c r="B12" i="14"/>
  <c r="C12" i="14"/>
  <c r="B11" i="14"/>
  <c r="C11" i="14"/>
  <c r="B14" i="14"/>
  <c r="C6" i="14"/>
  <c r="C18" i="14"/>
  <c r="C14" i="14"/>
  <c r="C5" i="14"/>
  <c r="G7" i="12"/>
  <c r="G8" i="12"/>
  <c r="F8" i="12"/>
  <c r="E7" i="12"/>
  <c r="E8" i="12"/>
  <c r="D7" i="12"/>
  <c r="D8" i="12"/>
  <c r="C8" i="12"/>
  <c r="B7" i="12"/>
  <c r="B8" i="12"/>
  <c r="G7" i="10"/>
  <c r="G8" i="10"/>
  <c r="F8" i="10"/>
  <c r="E7" i="10"/>
  <c r="E8" i="10"/>
  <c r="D7" i="10"/>
  <c r="D8" i="10"/>
  <c r="G7" i="3"/>
  <c r="F6" i="3"/>
  <c r="F4" i="3"/>
  <c r="G4" i="3"/>
  <c r="C7" i="10"/>
  <c r="C8" i="10"/>
  <c r="B7" i="10"/>
  <c r="B8" i="10"/>
  <c r="E19" i="6"/>
  <c r="D18" i="6"/>
  <c r="E18" i="6"/>
  <c r="E17" i="6"/>
  <c r="E16" i="6"/>
  <c r="E15" i="6"/>
  <c r="E14" i="6"/>
  <c r="O6" i="6"/>
  <c r="O5" i="6"/>
  <c r="M6" i="6"/>
  <c r="M5" i="6"/>
  <c r="K6" i="6"/>
  <c r="K5" i="6"/>
  <c r="I6" i="6"/>
  <c r="I5" i="6"/>
  <c r="F6" i="6"/>
  <c r="F11" i="6"/>
  <c r="G6" i="6"/>
  <c r="F5" i="6"/>
  <c r="G5" i="6"/>
  <c r="E6" i="6"/>
  <c r="E5" i="6"/>
  <c r="C6" i="6"/>
  <c r="O8" i="6"/>
  <c r="M8" i="6"/>
  <c r="K8" i="6"/>
  <c r="I8" i="6"/>
  <c r="F8" i="6"/>
  <c r="G8" i="6"/>
  <c r="F7" i="6"/>
  <c r="G7" i="6"/>
  <c r="F4" i="6"/>
  <c r="G4" i="6"/>
  <c r="E8" i="6"/>
  <c r="O11" i="6"/>
  <c r="M11" i="6"/>
  <c r="K11" i="6"/>
  <c r="I11" i="6"/>
  <c r="G11" i="6"/>
  <c r="E11" i="6"/>
  <c r="C11" i="6"/>
  <c r="N10" i="6"/>
  <c r="O10" i="6"/>
  <c r="L10" i="6"/>
  <c r="M10" i="6"/>
  <c r="J10" i="6"/>
  <c r="K10" i="6"/>
  <c r="H10" i="6"/>
  <c r="I10" i="6"/>
  <c r="F10" i="6"/>
  <c r="G10" i="6"/>
  <c r="D10" i="6"/>
  <c r="E10" i="6"/>
  <c r="B10" i="6"/>
  <c r="C10" i="6"/>
  <c r="C8" i="6"/>
  <c r="C5" i="6"/>
  <c r="G8" i="3"/>
  <c r="G9" i="3"/>
  <c r="E9" i="3"/>
  <c r="E8" i="3"/>
  <c r="C9" i="3"/>
  <c r="C8" i="3"/>
  <c r="C5" i="3"/>
  <c r="C6" i="3"/>
  <c r="K5" i="3"/>
  <c r="K11" i="3"/>
  <c r="J10" i="3"/>
  <c r="K10" i="3"/>
  <c r="K6" i="3"/>
  <c r="P11" i="3"/>
  <c r="Q11" i="3"/>
  <c r="P10" i="3"/>
  <c r="Q10" i="3"/>
  <c r="Q7" i="3"/>
  <c r="Q4" i="3"/>
  <c r="E11" i="3"/>
  <c r="D10" i="3"/>
  <c r="E10" i="3"/>
  <c r="E6" i="3"/>
  <c r="E5" i="3"/>
  <c r="M11" i="3"/>
  <c r="L10" i="3"/>
  <c r="M10" i="3"/>
  <c r="M6" i="3"/>
  <c r="M5" i="3"/>
  <c r="I11" i="3"/>
  <c r="H10" i="3"/>
  <c r="I10" i="3"/>
  <c r="I6" i="3"/>
  <c r="I5" i="3"/>
  <c r="O11" i="3"/>
  <c r="N10" i="3"/>
  <c r="O10" i="3"/>
  <c r="O6" i="3"/>
  <c r="O5" i="3"/>
  <c r="G11" i="3"/>
  <c r="F10" i="3"/>
  <c r="G10" i="3"/>
  <c r="G6" i="3"/>
  <c r="G5" i="3"/>
  <c r="C11" i="3"/>
  <c r="B10" i="3"/>
  <c r="C10" i="3"/>
  <c r="Y11" i="3"/>
  <c r="X10" i="3"/>
  <c r="Y10" i="3"/>
  <c r="Y7" i="3"/>
  <c r="Y4" i="3"/>
  <c r="V10" i="3"/>
  <c r="T4" i="3"/>
  <c r="W11" i="3"/>
  <c r="U11" i="3"/>
  <c r="W10" i="3"/>
  <c r="T10" i="3"/>
  <c r="U10" i="3"/>
  <c r="W7" i="3"/>
  <c r="U7" i="3"/>
  <c r="U6" i="3"/>
  <c r="U5" i="3"/>
  <c r="W4" i="3"/>
  <c r="U4" i="3"/>
</calcChain>
</file>

<file path=xl/sharedStrings.xml><?xml version="1.0" encoding="utf-8"?>
<sst xmlns="http://schemas.openxmlformats.org/spreadsheetml/2006/main" count="207" uniqueCount="184">
  <si>
    <t>Autres estimations</t>
  </si>
  <si>
    <t>Exquilly 1780 p.6:</t>
  </si>
  <si>
    <t>1780 (Dauvergne 1973)</t>
  </si>
  <si>
    <t>Suède 1775 (Exquilly 1780)</t>
  </si>
  <si>
    <t>1778 (Exquilly 1780)</t>
  </si>
  <si>
    <t>1789 (Siéyès 1789)</t>
  </si>
  <si>
    <t>1780 (Soboul 1962)</t>
  </si>
  <si>
    <t>(最終更新: 2/8/2019)</t>
    <rPh sb="1" eb="5">
      <t xml:space="preserve">サイシュウコウシｎ </t>
    </rPh>
    <phoneticPr fontId="19"/>
  </si>
  <si>
    <t>要注意: このフォルダで示した推計は堅牢ではなく、解釈には慎重を要する</t>
    <rPh sb="0" eb="3">
      <t xml:space="preserve">ヨウチュウイ </t>
    </rPh>
    <rPh sb="12" eb="13">
      <t xml:space="preserve">シメシタ </t>
    </rPh>
    <rPh sb="15" eb="17">
      <t xml:space="preserve">スイケイハ </t>
    </rPh>
    <rPh sb="18" eb="20">
      <t xml:space="preserve">ケンロウ </t>
    </rPh>
    <rPh sb="25" eb="27">
      <t xml:space="preserve">カイシャクニハ </t>
    </rPh>
    <rPh sb="29" eb="31">
      <t xml:space="preserve">シｈチョウ </t>
    </rPh>
    <rPh sb="32" eb="33">
      <t xml:space="preserve">ヨウスル </t>
    </rPh>
    <phoneticPr fontId="19"/>
  </si>
  <si>
    <t>解釈をめぐる議論については書籍を参照</t>
    <rPh sb="0" eb="2">
      <t xml:space="preserve">カイシャクヲ </t>
    </rPh>
    <rPh sb="6" eb="8">
      <t xml:space="preserve">ギロｎ </t>
    </rPh>
    <rPh sb="13" eb="15">
      <t xml:space="preserve">ショセキ </t>
    </rPh>
    <rPh sb="16" eb="18">
      <t xml:space="preserve">サンショウ </t>
    </rPh>
    <phoneticPr fontId="19"/>
  </si>
  <si>
    <t>これらの推計をめぐる完全な書誌参照文献については補遺を参照</t>
    <rPh sb="4" eb="6">
      <t xml:space="preserve">スイケイヲ </t>
    </rPh>
    <rPh sb="10" eb="12">
      <t xml:space="preserve">カンゼンナ </t>
    </rPh>
    <rPh sb="13" eb="15">
      <t xml:space="preserve">ショシ </t>
    </rPh>
    <rPh sb="15" eb="17">
      <t xml:space="preserve">サンショウ </t>
    </rPh>
    <rPh sb="17" eb="19">
      <t xml:space="preserve">ブンケｎ </t>
    </rPh>
    <rPh sb="24" eb="26">
      <t xml:space="preserve">ホイノ </t>
    </rPh>
    <rPh sb="27" eb="29">
      <t xml:space="preserve">サンショウ </t>
    </rPh>
    <phoneticPr fontId="19"/>
  </si>
  <si>
    <t>第2章 ヨーロッパの秩序の社会：権力と財産の図表</t>
    <rPh sb="0" eb="1">
      <t xml:space="preserve">ダイニショウ </t>
    </rPh>
    <rPh sb="10" eb="12">
      <t xml:space="preserve">チツジョノ </t>
    </rPh>
    <rPh sb="13" eb="15">
      <t xml:space="preserve">シャカイ </t>
    </rPh>
    <rPh sb="16" eb="18">
      <t xml:space="preserve">ケンリョクト </t>
    </rPh>
    <rPh sb="19" eb="21">
      <t xml:space="preserve">ザイサｎ </t>
    </rPh>
    <rPh sb="22" eb="24">
      <t xml:space="preserve">ズヒョウ </t>
    </rPh>
    <phoneticPr fontId="19"/>
  </si>
  <si>
    <t xml:space="preserve">出所と手法の詳細についてはDataFR1 とDataFR2のシート参照。 </t>
    <rPh sb="0" eb="2">
      <t xml:space="preserve">シュッショ </t>
    </rPh>
    <rPh sb="3" eb="5">
      <t xml:space="preserve">シュホウノ </t>
    </rPh>
    <rPh sb="6" eb="8">
      <t xml:space="preserve">ショウサイ </t>
    </rPh>
    <rPh sb="33" eb="35">
      <t xml:space="preserve">サンショウ </t>
    </rPh>
    <phoneticPr fontId="19"/>
  </si>
  <si>
    <t>これらの推計をめぐる完全な書誌参照文献については補遺を参照</t>
    <phoneticPr fontId="19"/>
  </si>
  <si>
    <t>トップ0.1%巨額相続に占める貴族名比率</t>
    <phoneticPr fontId="19"/>
  </si>
  <si>
    <t>トップ1%巨額相続に占める貴族名比率</t>
    <phoneticPr fontId="19"/>
  </si>
  <si>
    <t>相続総額に占める貴族名比率</t>
    <phoneticPr fontId="19"/>
  </si>
  <si>
    <t>故人総数に占める貴族名比率</t>
    <phoneticPr fontId="19"/>
  </si>
  <si>
    <t>出所: 1800-1910: パリ遺産文書館からの収集資料に基づく推計 (Piketty, Postel-Vinay et Rosenthal, AER 2006より)</t>
    <rPh sb="0" eb="2">
      <t xml:space="preserve">シュッショ </t>
    </rPh>
    <rPh sb="17" eb="19">
      <t xml:space="preserve">イサｎ </t>
    </rPh>
    <rPh sb="19" eb="22">
      <t xml:space="preserve">ブンショカｎ </t>
    </rPh>
    <rPh sb="25" eb="27">
      <t xml:space="preserve">シュウシュウ </t>
    </rPh>
    <rPh sb="27" eb="29">
      <t xml:space="preserve">シリョウ </t>
    </rPh>
    <rPh sb="30" eb="31">
      <t xml:space="preserve">モトヅク </t>
    </rPh>
    <rPh sb="33" eb="35">
      <t xml:space="preserve">スイケイ </t>
    </rPh>
    <phoneticPr fontId="19"/>
  </si>
  <si>
    <t>1780: 1780-1810年の貴族相続シェア低下についての手持ちデータに基づく大ざっぱな推計 (第1章本文の議論参照)</t>
    <rPh sb="15" eb="16">
      <t xml:space="preserve">ネｎ </t>
    </rPh>
    <rPh sb="17" eb="19">
      <t xml:space="preserve">キゾク </t>
    </rPh>
    <rPh sb="19" eb="21">
      <t xml:space="preserve">ソウゾク </t>
    </rPh>
    <rPh sb="24" eb="26">
      <t xml:space="preserve">テイカニ </t>
    </rPh>
    <rPh sb="31" eb="33">
      <t xml:space="preserve">テモチ </t>
    </rPh>
    <rPh sb="38" eb="39">
      <t xml:space="preserve">モトヅク </t>
    </rPh>
    <rPh sb="41" eb="42">
      <t xml:space="preserve">オオザッパナ </t>
    </rPh>
    <rPh sb="46" eb="48">
      <t xml:space="preserve">スイケイ </t>
    </rPh>
    <rPh sb="50" eb="51">
      <t xml:space="preserve">ダイイッショウ </t>
    </rPh>
    <rPh sb="53" eb="55">
      <t xml:space="preserve">ホンブｎ </t>
    </rPh>
    <rPh sb="56" eb="58">
      <t xml:space="preserve">ギロｎ </t>
    </rPh>
    <phoneticPr fontId="19"/>
  </si>
  <si>
    <t>使用した情報源</t>
    <rPh sb="0" eb="2">
      <t xml:space="preserve">シヨウ </t>
    </rPh>
    <rPh sb="4" eb="7">
      <t xml:space="preserve">ジョウホウゲｎ </t>
    </rPh>
    <phoneticPr fontId="19"/>
  </si>
  <si>
    <t>国勢調査 1876: Desrosières 1977, p.204-205 より (全宗教合計)</t>
    <rPh sb="0" eb="4">
      <t xml:space="preserve">コクセイチョウサ </t>
    </rPh>
    <rPh sb="43" eb="46">
      <t xml:space="preserve">ゼンシュウキョウ </t>
    </rPh>
    <rPh sb="46" eb="48">
      <t xml:space="preserve">ゴウケイ </t>
    </rPh>
    <phoneticPr fontId="19"/>
  </si>
  <si>
    <r>
      <t xml:space="preserve">国勢調査 1911: </t>
    </r>
    <r>
      <rPr>
        <i/>
        <sz val="12"/>
        <color theme="1"/>
        <rFont val="Arial"/>
        <family val="2"/>
      </rPr>
      <t>Résultats statistiques du Recensement général de la population effectué le 5 mars 1911, tome 1</t>
    </r>
    <r>
      <rPr>
        <sz val="12"/>
        <color theme="1"/>
        <rFont val="Arial"/>
        <family val="2"/>
      </rPr>
      <t>,  partie 3, p.63 より (全宗教合計)</t>
    </r>
    <phoneticPr fontId="19"/>
  </si>
  <si>
    <r>
      <t>(</t>
    </r>
    <r>
      <rPr>
        <sz val="12"/>
        <color theme="1"/>
        <rFont val="Arial"/>
        <family val="2"/>
      </rPr>
      <t>国勢調査 1906-1911: またDesrosières 1977, p.208-209 も参照 (全宗教合計)) (Desrosières の表は人員も含む; 1906年についても同様)</t>
    </r>
    <rPh sb="48" eb="50">
      <t xml:space="preserve">サンショウ </t>
    </rPh>
    <rPh sb="52" eb="55">
      <t xml:space="preserve">ゼンシュウキョウ </t>
    </rPh>
    <rPh sb="55" eb="57">
      <t xml:space="preserve">ゴウケイ </t>
    </rPh>
    <rPh sb="74" eb="75">
      <t xml:space="preserve">ヒョウハ </t>
    </rPh>
    <rPh sb="76" eb="78">
      <t xml:space="preserve">ジンイｎ </t>
    </rPh>
    <rPh sb="79" eb="80">
      <t xml:space="preserve">フクム </t>
    </rPh>
    <rPh sb="87" eb="88">
      <t xml:space="preserve">ネｎ </t>
    </rPh>
    <rPh sb="93" eb="95">
      <t xml:space="preserve">ドウヨウ </t>
    </rPh>
    <phoneticPr fontId="19"/>
  </si>
  <si>
    <r>
      <t xml:space="preserve">国勢調査 1921: </t>
    </r>
    <r>
      <rPr>
        <i/>
        <sz val="12"/>
        <color theme="1"/>
        <rFont val="Arial"/>
        <family val="2"/>
      </rPr>
      <t>Résultats statistiques du Recensement général de la population effectué le 6 mars 1921, tome 1,</t>
    </r>
    <r>
      <rPr>
        <sz val="12"/>
        <color theme="1"/>
        <rFont val="Arial"/>
        <family val="2"/>
      </rPr>
      <t xml:space="preserve">  partie 3, p.85 より (全宗教合計)</t>
    </r>
    <phoneticPr fontId="19"/>
  </si>
  <si>
    <r>
      <t xml:space="preserve">国勢調査 1931-1936: </t>
    </r>
    <r>
      <rPr>
        <i/>
        <sz val="12"/>
        <color theme="1"/>
        <rFont val="Arial"/>
        <family val="2"/>
      </rPr>
      <t>Résultats statistiques du Recensement général de la population effectué le 8 mars 1936, tome 1</t>
    </r>
    <r>
      <rPr>
        <sz val="12"/>
        <color theme="1"/>
        <rFont val="Arial"/>
        <family val="2"/>
      </rPr>
      <t>,  partie 3, p.98-99 より (全宗教合計)</t>
    </r>
    <phoneticPr fontId="19"/>
  </si>
  <si>
    <t>(また1954-1962については Desrosières 1977 p.220-222 も参照)</t>
    <rPh sb="46" eb="48">
      <t xml:space="preserve">サンショウ </t>
    </rPh>
    <phoneticPr fontId="19"/>
  </si>
  <si>
    <t>(また1982については Desrosières-Thévenot 1988 p.116 も参照)</t>
    <rPh sb="46" eb="48">
      <t xml:space="preserve">サンショウ </t>
    </rPh>
    <phoneticPr fontId="19"/>
  </si>
  <si>
    <t>国勢調査 1954-1990 (+EE 1998): Piketty 2001 p.727-728 より (また1901-1998総人口については p.722)</t>
    <rPh sb="0" eb="4">
      <t xml:space="preserve">コクセイチョウサ </t>
    </rPh>
    <rPh sb="65" eb="68">
      <t xml:space="preserve">ソウジンコウニ </t>
    </rPh>
    <phoneticPr fontId="19"/>
  </si>
  <si>
    <r>
      <t xml:space="preserve">国勢調査 1926: </t>
    </r>
    <r>
      <rPr>
        <i/>
        <sz val="12"/>
        <color theme="1"/>
        <rFont val="Arial"/>
        <family val="2"/>
      </rPr>
      <t>Résultats statistiques du Recensement général de la population effectué le 7 mars 1926, tome 1</t>
    </r>
    <r>
      <rPr>
        <sz val="12"/>
        <color theme="1"/>
        <rFont val="Arial"/>
        <family val="2"/>
      </rPr>
      <t>,  partie 3, p.92より (全宗教合計)</t>
    </r>
    <phoneticPr fontId="19"/>
  </si>
  <si>
    <t>総人口</t>
    <rPh sb="0" eb="3">
      <t xml:space="preserve">ソウジンコウ </t>
    </rPh>
    <phoneticPr fontId="19"/>
  </si>
  <si>
    <t>総使用人/その他</t>
    <rPh sb="0" eb="1">
      <t xml:space="preserve">ソウ </t>
    </rPh>
    <rPh sb="1" eb="4">
      <t xml:space="preserve">シヨウニｎ </t>
    </rPh>
    <phoneticPr fontId="19"/>
  </si>
  <si>
    <t>プロテスタント牧師</t>
    <rPh sb="7" eb="9">
      <t xml:space="preserve">ボクシ </t>
    </rPh>
    <phoneticPr fontId="19"/>
  </si>
  <si>
    <t>使用人/世帯</t>
    <rPh sb="0" eb="3">
      <t xml:space="preserve">シヨウニｎ </t>
    </rPh>
    <rPh sb="4" eb="6">
      <t xml:space="preserve">セタイ </t>
    </rPh>
    <phoneticPr fontId="19"/>
  </si>
  <si>
    <r>
      <rPr>
        <b/>
        <sz val="12"/>
        <color theme="1"/>
        <rFont val="Arial"/>
        <family val="2"/>
      </rPr>
      <t>注. (1)</t>
    </r>
    <r>
      <rPr>
        <sz val="12"/>
        <color theme="1"/>
        <rFont val="Arial"/>
        <family val="2"/>
      </rPr>
      <t xml:space="preserve"> 1906-1911および1954-1962の増加 (主に戦後の尼僧) がどこまで堅牢かは不確か。各種地位の記録方式変化を詳細に調べる必要あり</t>
    </r>
    <rPh sb="0" eb="1">
      <t xml:space="preserve">チュウ </t>
    </rPh>
    <rPh sb="29" eb="31">
      <t xml:space="preserve">ゾウカ </t>
    </rPh>
    <rPh sb="33" eb="34">
      <t xml:space="preserve">オモニ </t>
    </rPh>
    <rPh sb="35" eb="37">
      <t xml:space="preserve">センゴノ </t>
    </rPh>
    <rPh sb="38" eb="40">
      <t xml:space="preserve">ニソウ </t>
    </rPh>
    <rPh sb="47" eb="49">
      <t xml:space="preserve">ケンロウ </t>
    </rPh>
    <rPh sb="51" eb="53">
      <t xml:space="preserve">フタシカ </t>
    </rPh>
    <rPh sb="55" eb="57">
      <t xml:space="preserve">カクシュ </t>
    </rPh>
    <rPh sb="57" eb="59">
      <t xml:space="preserve">チイ </t>
    </rPh>
    <rPh sb="60" eb="64">
      <t xml:space="preserve">キロクホウシキ </t>
    </rPh>
    <rPh sb="64" eb="66">
      <t xml:space="preserve">ヘンカヲ </t>
    </rPh>
    <rPh sb="67" eb="69">
      <t xml:space="preserve">ショウサイニ </t>
    </rPh>
    <rPh sb="70" eb="71">
      <t xml:space="preserve">シラベル </t>
    </rPh>
    <rPh sb="73" eb="75">
      <t xml:space="preserve">ヒツヨウ </t>
    </rPh>
    <phoneticPr fontId="19"/>
  </si>
  <si>
    <t xml:space="preserve"> (1851年結果の暫定的な検討を見ると聖職者地位/神学生/教団の区分で大きな差が生じる)</t>
    <rPh sb="6" eb="7">
      <t xml:space="preserve">ネｎ </t>
    </rPh>
    <rPh sb="7" eb="9">
      <t xml:space="preserve">ケッカノ </t>
    </rPh>
    <rPh sb="10" eb="13">
      <t xml:space="preserve">ザンテイテキナ </t>
    </rPh>
    <rPh sb="14" eb="16">
      <t xml:space="preserve">ケントウ </t>
    </rPh>
    <rPh sb="17" eb="18">
      <t xml:space="preserve">ミルト </t>
    </rPh>
    <rPh sb="20" eb="23">
      <t xml:space="preserve">セイショクシャ </t>
    </rPh>
    <rPh sb="23" eb="25">
      <t xml:space="preserve">チイ </t>
    </rPh>
    <rPh sb="26" eb="29">
      <t xml:space="preserve">シンガクセイ </t>
    </rPh>
    <rPh sb="30" eb="32">
      <t xml:space="preserve">キョウダｎ </t>
    </rPh>
    <rPh sb="33" eb="35">
      <t xml:space="preserve">クブｎ </t>
    </rPh>
    <rPh sb="36" eb="37">
      <t xml:space="preserve">オオキナ </t>
    </rPh>
    <rPh sb="39" eb="40">
      <t xml:space="preserve">サガ </t>
    </rPh>
    <rPh sb="41" eb="42">
      <t xml:space="preserve">ショウジル </t>
    </rPh>
    <phoneticPr fontId="19"/>
  </si>
  <si>
    <t>(= 総人口比で1780年の半分だがそれでもかなりの数)</t>
    <rPh sb="3" eb="7">
      <t xml:space="preserve">ソウジンコウヒ </t>
    </rPh>
    <rPh sb="12" eb="13">
      <t xml:space="preserve">ネｎ </t>
    </rPh>
    <rPh sb="14" eb="16">
      <t xml:space="preserve">ハンブｎ </t>
    </rPh>
    <rPh sb="26" eb="27">
      <t xml:space="preserve">カズ </t>
    </rPh>
    <phoneticPr fontId="19"/>
  </si>
  <si>
    <r>
      <t>1872-2014の詳細な推移分析は1851年以来の</t>
    </r>
    <r>
      <rPr>
        <sz val="12"/>
        <color theme="1"/>
        <rFont val="Arial"/>
        <family val="2"/>
      </rPr>
      <t>国勢調査で使われた分類の詳細な再検討が必要</t>
    </r>
    <rPh sb="10" eb="12">
      <t xml:space="preserve">ショウサイナ </t>
    </rPh>
    <rPh sb="13" eb="17">
      <t xml:space="preserve">スイイブンセキ </t>
    </rPh>
    <rPh sb="22" eb="23">
      <t xml:space="preserve">ネｎ </t>
    </rPh>
    <rPh sb="23" eb="25">
      <t xml:space="preserve">イライノ </t>
    </rPh>
    <rPh sb="31" eb="32">
      <t xml:space="preserve">ツカワレタ </t>
    </rPh>
    <rPh sb="35" eb="37">
      <t xml:space="preserve">ブンルイノ </t>
    </rPh>
    <rPh sb="38" eb="40">
      <t xml:space="preserve">ショウサイナ </t>
    </rPh>
    <rPh sb="41" eb="44">
      <t xml:space="preserve">サイケントウ </t>
    </rPh>
    <rPh sb="45" eb="47">
      <t xml:space="preserve">ヒツヨウ </t>
    </rPh>
    <phoneticPr fontId="19"/>
  </si>
  <si>
    <r>
      <rPr>
        <b/>
        <sz val="12"/>
        <color theme="1"/>
        <rFont val="Arial"/>
        <family val="2"/>
      </rPr>
      <t>(3)</t>
    </r>
    <r>
      <rPr>
        <sz val="12"/>
        <color theme="1"/>
        <rFont val="Arial"/>
        <family val="2"/>
      </rPr>
      <t xml:space="preserve"> 一方、他の確実な点としてアンシャンレジームから19世紀にかけて男子僧侶は激減した。</t>
    </r>
    <rPh sb="4" eb="6">
      <t xml:space="preserve">イッポウ </t>
    </rPh>
    <rPh sb="7" eb="8">
      <t xml:space="preserve">タノ </t>
    </rPh>
    <rPh sb="9" eb="11">
      <t xml:space="preserve">カクジツナ </t>
    </rPh>
    <rPh sb="12" eb="13">
      <t xml:space="preserve">テｎ </t>
    </rPh>
    <rPh sb="29" eb="31">
      <t xml:space="preserve">セイキ </t>
    </rPh>
    <rPh sb="35" eb="37">
      <t xml:space="preserve">ダンシ </t>
    </rPh>
    <rPh sb="37" eb="39">
      <t xml:space="preserve">ソウリョ </t>
    </rPh>
    <rPh sb="40" eb="42">
      <t xml:space="preserve">ゲキゲｎ ネンノ スイケイ ソウリョ ニソウ ハンハｎ カク マｎ ニｎ シサイ ダンセイ </t>
    </rPh>
    <phoneticPr fontId="19"/>
  </si>
  <si>
    <t>1872年国勢調査では僧侶 13000人と尼僧81000なので男性の総比率は45%に上がった</t>
    <rPh sb="4" eb="5">
      <t xml:space="preserve">ネｎ </t>
    </rPh>
    <rPh sb="11" eb="13">
      <t xml:space="preserve">ソウリョ </t>
    </rPh>
    <rPh sb="19" eb="20">
      <t xml:space="preserve">ニｎ </t>
    </rPh>
    <rPh sb="21" eb="23">
      <t xml:space="preserve">ニソウ </t>
    </rPh>
    <rPh sb="31" eb="33">
      <t xml:space="preserve">ダンセイ </t>
    </rPh>
    <rPh sb="34" eb="37">
      <t xml:space="preserve">ソウヒリツ </t>
    </rPh>
    <rPh sb="42" eb="43">
      <t xml:space="preserve">アガッタ </t>
    </rPh>
    <phoneticPr fontId="19"/>
  </si>
  <si>
    <t>貴族</t>
    <rPh sb="0" eb="2">
      <t xml:space="preserve">キゾク </t>
    </rPh>
    <phoneticPr fontId="19"/>
  </si>
  <si>
    <t>世帯主</t>
    <rPh sb="0" eb="3">
      <t xml:space="preserve">セタイヌシ </t>
    </rPh>
    <phoneticPr fontId="19"/>
  </si>
  <si>
    <t>妻子その他</t>
    <rPh sb="0" eb="2">
      <t xml:space="preserve">サイシ </t>
    </rPh>
    <phoneticPr fontId="19"/>
  </si>
  <si>
    <t>平民</t>
    <rPh sb="0" eb="2">
      <t xml:space="preserve">ヘイミｎ </t>
    </rPh>
    <phoneticPr fontId="19"/>
  </si>
  <si>
    <t>出所および使用手法</t>
    <rPh sb="0" eb="2">
      <t xml:space="preserve">シュッショ </t>
    </rPh>
    <rPh sb="5" eb="9">
      <t xml:space="preserve">シヨウシュホウ </t>
    </rPh>
    <phoneticPr fontId="19"/>
  </si>
  <si>
    <t>他の成人男性</t>
    <rPh sb="0" eb="1">
      <t xml:space="preserve">タノ </t>
    </rPh>
    <rPh sb="2" eb="6">
      <t xml:space="preserve">セイジンダンセイ </t>
    </rPh>
    <phoneticPr fontId="19"/>
  </si>
  <si>
    <t>素竿</t>
    <rPh sb="0" eb="2">
      <t xml:space="preserve">ソサオ </t>
    </rPh>
    <phoneticPr fontId="19"/>
  </si>
  <si>
    <t>成人男性人口</t>
    <rPh sb="0" eb="4">
      <t xml:space="preserve">セイジンダンセイ </t>
    </rPh>
    <rPh sb="4" eb="6">
      <t xml:space="preserve">ジンコウ </t>
    </rPh>
    <phoneticPr fontId="19"/>
  </si>
  <si>
    <r>
      <rPr>
        <b/>
        <sz val="12"/>
        <color theme="1"/>
        <rFont val="Arial"/>
        <family val="2"/>
      </rPr>
      <t>前のシートから計算</t>
    </r>
    <r>
      <rPr>
        <sz val="12"/>
        <color theme="1"/>
        <rFont val="Arial"/>
        <family val="2"/>
      </rPr>
      <t xml:space="preserve"> (成人男性が総人口の 30% と仮定)</t>
    </r>
    <rPh sb="0" eb="1">
      <t xml:space="preserve">マエノ </t>
    </rPh>
    <rPh sb="7" eb="9">
      <t xml:space="preserve">ケイサｎ </t>
    </rPh>
    <rPh sb="11" eb="15">
      <t xml:space="preserve">セイジンダンセイ </t>
    </rPh>
    <rPh sb="16" eb="19">
      <t xml:space="preserve">ソウジンコウノ </t>
    </rPh>
    <rPh sb="26" eb="28">
      <t xml:space="preserve">カテイ </t>
    </rPh>
    <phoneticPr fontId="19"/>
  </si>
  <si>
    <t>既婚男性</t>
    <rPh sb="0" eb="4">
      <t xml:space="preserve">キコンダンセイ </t>
    </rPh>
    <phoneticPr fontId="19"/>
  </si>
  <si>
    <t>寡夫</t>
    <rPh sb="0" eb="2">
      <t xml:space="preserve">カフ </t>
    </rPh>
    <phoneticPr fontId="19"/>
  </si>
  <si>
    <t>合計</t>
    <rPh sb="0" eb="2">
      <t xml:space="preserve">ゴウケイ </t>
    </rPh>
    <phoneticPr fontId="19"/>
  </si>
  <si>
    <t>16歳以上の独身男性</t>
    <rPh sb="2" eb="3">
      <t xml:space="preserve">サイ </t>
    </rPh>
    <rPh sb="3" eb="5">
      <t xml:space="preserve">イジョウ </t>
    </rPh>
    <rPh sb="6" eb="10">
      <t xml:space="preserve">ドクシンダンセイ </t>
    </rPh>
    <phoneticPr fontId="19"/>
  </si>
  <si>
    <t>小計</t>
    <rPh sb="0" eb="2">
      <t xml:space="preserve">ショウケイ </t>
    </rPh>
    <phoneticPr fontId="19"/>
  </si>
  <si>
    <r>
      <rPr>
        <b/>
        <sz val="12"/>
        <color theme="1"/>
        <rFont val="Arial"/>
        <family val="2"/>
      </rPr>
      <t>貴族.</t>
    </r>
    <r>
      <rPr>
        <sz val="12"/>
        <color theme="1"/>
        <rFont val="Arial"/>
        <family val="2"/>
      </rPr>
      <t xml:space="preserve"> Nassiet-Contamine の1380-1780年推計に以下の注で述べた補正を適用した計算. </t>
    </r>
    <rPh sb="0" eb="2">
      <t xml:space="preserve">キゾク </t>
    </rPh>
    <rPh sb="32" eb="33">
      <t xml:space="preserve">ネｎ </t>
    </rPh>
    <rPh sb="33" eb="35">
      <t xml:space="preserve">スイケイ </t>
    </rPh>
    <rPh sb="36" eb="38">
      <t xml:space="preserve">イカノ </t>
    </rPh>
    <rPh sb="39" eb="40">
      <t xml:space="preserve">チュウ </t>
    </rPh>
    <rPh sb="41" eb="42">
      <t xml:space="preserve">ノベタ </t>
    </rPh>
    <rPh sb="44" eb="46">
      <t xml:space="preserve">ホセイヲ </t>
    </rPh>
    <rPh sb="47" eb="49">
      <t xml:space="preserve">テキヨウ </t>
    </rPh>
    <rPh sb="51" eb="53">
      <t xml:space="preserve">ケイサｎ </t>
    </rPh>
    <phoneticPr fontId="19"/>
  </si>
  <si>
    <r>
      <rPr>
        <u/>
        <sz val="12"/>
        <color theme="1"/>
        <rFont val="Arial"/>
        <family val="2"/>
      </rPr>
      <t>1470-1500-1560-1660-1700-1788</t>
    </r>
    <r>
      <rPr>
        <sz val="12"/>
        <color theme="1"/>
        <rFont val="Arial"/>
        <family val="2"/>
      </rPr>
      <t>: Nassiet (1995, 1999, 2006) (また Dewever 2017, tables 6-7, p.30も参照)</t>
    </r>
    <rPh sb="93" eb="95">
      <t xml:space="preserve">サンショウ </t>
    </rPh>
    <phoneticPr fontId="19"/>
  </si>
  <si>
    <r>
      <rPr>
        <u/>
        <sz val="12"/>
        <color theme="1"/>
        <rFont val="Arial"/>
        <family val="2"/>
      </rPr>
      <t>1380</t>
    </r>
    <r>
      <rPr>
        <sz val="12"/>
        <color theme="1"/>
        <rFont val="Arial"/>
        <family val="2"/>
      </rPr>
      <t>: Contamine 1997 p.48-49 (また Nassiet 1999 p.87 も参照)</t>
    </r>
    <rPh sb="52" eb="54">
      <t xml:space="preserve">サンショウ </t>
    </rPh>
    <phoneticPr fontId="19"/>
  </si>
  <si>
    <t>貴族人数推計についての注</t>
    <rPh sb="0" eb="1">
      <t xml:space="preserve">キゾクニンズウ </t>
    </rPh>
    <rPh sb="4" eb="6">
      <t xml:space="preserve">スイケイニ </t>
    </rPh>
    <rPh sb="11" eb="12">
      <t xml:space="preserve">チュウ </t>
    </rPh>
    <phoneticPr fontId="19"/>
  </si>
  <si>
    <r>
      <rPr>
        <u/>
        <sz val="12"/>
        <color theme="1"/>
        <rFont val="Arial"/>
        <family val="2"/>
      </rPr>
      <t>注 1</t>
    </r>
    <r>
      <rPr>
        <sz val="12"/>
        <color theme="1"/>
        <rFont val="Arial"/>
        <family val="2"/>
      </rPr>
      <t xml:space="preserve">. Nassiet の1470-1780推計は二種類の方法で整合させた. </t>
    </r>
    <rPh sb="0" eb="1">
      <t xml:space="preserve">チュウ </t>
    </rPh>
    <rPh sb="23" eb="25">
      <t xml:space="preserve">スイケイ </t>
    </rPh>
    <rPh sb="26" eb="29">
      <t xml:space="preserve">ニシュルイノ </t>
    </rPh>
    <rPh sb="30" eb="32">
      <t xml:space="preserve">ホウホウ </t>
    </rPh>
    <rPh sb="33" eb="35">
      <t xml:space="preserve">セイゴウ </t>
    </rPh>
    <phoneticPr fontId="19"/>
  </si>
  <si>
    <t>残念ながらNassietはその補正方法を検討せず、これが1785年貴族数についての推計値の幅をどこまで説明できるかも考慮しない (Dauvergneの30万人 vs Taine の13万人, ざっと &gt;1% vs &lt;0.5%, Nassiet 2006 p.19-20参照)</t>
    <rPh sb="0" eb="2">
      <t xml:space="preserve">ザンネｎ </t>
    </rPh>
    <rPh sb="15" eb="17">
      <t xml:space="preserve">ホセイ </t>
    </rPh>
    <rPh sb="17" eb="19">
      <t xml:space="preserve">ホウホウヲ </t>
    </rPh>
    <rPh sb="20" eb="22">
      <t xml:space="preserve">ケントウ </t>
    </rPh>
    <rPh sb="32" eb="33">
      <t xml:space="preserve">ネｎ </t>
    </rPh>
    <rPh sb="33" eb="36">
      <t xml:space="preserve">キゾクスウ </t>
    </rPh>
    <rPh sb="41" eb="44">
      <t xml:space="preserve">スイケイチノ </t>
    </rPh>
    <rPh sb="45" eb="46">
      <t xml:space="preserve">ハバ </t>
    </rPh>
    <rPh sb="51" eb="53">
      <t xml:space="preserve">セツメイ </t>
    </rPh>
    <rPh sb="58" eb="60">
      <t xml:space="preserve">コウリョ </t>
    </rPh>
    <rPh sb="77" eb="78">
      <t xml:space="preserve">マｎ </t>
    </rPh>
    <rPh sb="78" eb="79">
      <t xml:space="preserve">ニｎ </t>
    </rPh>
    <rPh sb="92" eb="93">
      <t xml:space="preserve">マｎ </t>
    </rPh>
    <rPh sb="93" eb="94">
      <t xml:space="preserve">ニｎ </t>
    </rPh>
    <rPh sb="134" eb="136">
      <t xml:space="preserve">サンショウ </t>
    </rPh>
    <phoneticPr fontId="19"/>
  </si>
  <si>
    <r>
      <rPr>
        <u/>
        <sz val="12"/>
        <color theme="1"/>
        <rFont val="Arial"/>
        <family val="2"/>
      </rPr>
      <t xml:space="preserve">注 1a. </t>
    </r>
    <r>
      <rPr>
        <sz val="12"/>
        <color theme="1"/>
        <rFont val="Arial"/>
        <family val="2"/>
      </rPr>
      <t>まずNassiet の18世紀の推計は役職貴族およびパリの貴族を除外している。これを明確に説明した Nassiet 2006 p.21-23を参照.</t>
    </r>
    <rPh sb="0" eb="1">
      <t xml:space="preserve">チュウ </t>
    </rPh>
    <rPh sb="19" eb="21">
      <t xml:space="preserve">セイキノ </t>
    </rPh>
    <rPh sb="22" eb="24">
      <t xml:space="preserve">スイケイハ </t>
    </rPh>
    <rPh sb="25" eb="27">
      <t xml:space="preserve">ヤクショク </t>
    </rPh>
    <rPh sb="27" eb="29">
      <t xml:space="preserve">キゾク </t>
    </rPh>
    <rPh sb="35" eb="37">
      <t xml:space="preserve">キゾクヲ </t>
    </rPh>
    <rPh sb="38" eb="40">
      <t xml:space="preserve">ジョガイ </t>
    </rPh>
    <rPh sb="48" eb="50">
      <t xml:space="preserve">メイカクニ </t>
    </rPh>
    <rPh sb="51" eb="53">
      <t xml:space="preserve">セツメイ </t>
    </rPh>
    <rPh sb="77" eb="79">
      <t xml:space="preserve">サンショウｙ </t>
    </rPh>
    <phoneticPr fontId="19"/>
  </si>
  <si>
    <t>ここでの補正(1700年と1780年はx1.4, 1660年はx1.3, 1470-1500-1560年はx1.15) の根拠は役職やパリ貴族の推移であり、これで1780年について (他の推計に比べ) おおむね平均的な推計値が得られる; ただし個別で見るとトレンドは平均よりは顕著だった点は留意すべきである</t>
    <rPh sb="4" eb="6">
      <t xml:space="preserve">ホセイ </t>
    </rPh>
    <rPh sb="11" eb="12">
      <t xml:space="preserve">ネｎ </t>
    </rPh>
    <rPh sb="17" eb="18">
      <t xml:space="preserve">ネｎ </t>
    </rPh>
    <rPh sb="29" eb="30">
      <t xml:space="preserve">ネｎ </t>
    </rPh>
    <rPh sb="51" eb="52">
      <t xml:space="preserve">ネｎ </t>
    </rPh>
    <rPh sb="61" eb="63">
      <t xml:space="preserve">コンキョ </t>
    </rPh>
    <rPh sb="64" eb="66">
      <t xml:space="preserve">ヤクショク </t>
    </rPh>
    <rPh sb="72" eb="74">
      <t xml:space="preserve">スイイ </t>
    </rPh>
    <rPh sb="85" eb="86">
      <t xml:space="preserve">ネｎ </t>
    </rPh>
    <rPh sb="92" eb="93">
      <t xml:space="preserve">タノ </t>
    </rPh>
    <rPh sb="94" eb="96">
      <t xml:space="preserve">スイケイ </t>
    </rPh>
    <rPh sb="97" eb="98">
      <t xml:space="preserve">クラベ </t>
    </rPh>
    <rPh sb="105" eb="108">
      <t xml:space="preserve">ヘイキンテキナ </t>
    </rPh>
    <rPh sb="109" eb="112">
      <t xml:space="preserve">スイケイチニ </t>
    </rPh>
    <rPh sb="113" eb="114">
      <t xml:space="preserve">エラレル </t>
    </rPh>
    <rPh sb="122" eb="124">
      <t xml:space="preserve">コベツノ </t>
    </rPh>
    <rPh sb="125" eb="126">
      <t xml:space="preserve">ミルト </t>
    </rPh>
    <rPh sb="133" eb="135">
      <t xml:space="preserve">ヘイキｎ </t>
    </rPh>
    <rPh sb="138" eb="140">
      <t xml:space="preserve">ケンチョ </t>
    </rPh>
    <rPh sb="143" eb="144">
      <t xml:space="preserve">テｎ </t>
    </rPh>
    <rPh sb="145" eb="147">
      <t xml:space="preserve">リュウイ </t>
    </rPh>
    <phoneticPr fontId="19"/>
  </si>
  <si>
    <r>
      <rPr>
        <u/>
        <sz val="12"/>
        <color theme="1"/>
        <rFont val="Arial"/>
        <family val="2"/>
      </rPr>
      <t>Note 1b</t>
    </r>
    <r>
      <rPr>
        <sz val="12"/>
        <color theme="1"/>
        <rFont val="Arial"/>
        <family val="2"/>
      </rPr>
      <t>. またもう一つ、1470-1500-1560 の貴族世帯数は Nassier 1999 p.214 で 1470年について推計された1.13という比率、つまり42415/37607=1.13を使って現在の規模に補正されている。.</t>
    </r>
    <rPh sb="13" eb="14">
      <t xml:space="preserve">ヒトツ </t>
    </rPh>
    <rPh sb="32" eb="37">
      <t xml:space="preserve">キゾクセタイスウ </t>
    </rPh>
    <rPh sb="64" eb="65">
      <t xml:space="preserve">ネｎ </t>
    </rPh>
    <rPh sb="69" eb="71">
      <t xml:space="preserve">スイケイ </t>
    </rPh>
    <rPh sb="81" eb="83">
      <t xml:space="preserve">ヒリツヲ </t>
    </rPh>
    <rPh sb="88" eb="89">
      <t xml:space="preserve">ツカッテ </t>
    </rPh>
    <rPh sb="91" eb="93">
      <t xml:space="preserve">ゲンザイノ </t>
    </rPh>
    <rPh sb="94" eb="96">
      <t xml:space="preserve">キボ </t>
    </rPh>
    <rPh sb="97" eb="99">
      <t xml:space="preserve">ホセイ </t>
    </rPh>
    <phoneticPr fontId="19"/>
  </si>
  <si>
    <r>
      <rPr>
        <u/>
        <sz val="12"/>
        <color theme="1"/>
        <rFont val="Arial"/>
        <family val="2"/>
      </rPr>
      <t>注 2</t>
    </r>
    <r>
      <rPr>
        <sz val="12"/>
        <color theme="1"/>
        <rFont val="Arial"/>
        <family val="2"/>
      </rPr>
      <t>. Nassiet は召集令と予備役の一覧 (軍への参加用意のある貴族一覧) を 1470-1560 について使用</t>
    </r>
    <rPh sb="0" eb="1">
      <t xml:space="preserve">チュウ </t>
    </rPh>
    <rPh sb="14" eb="17">
      <t xml:space="preserve">ショウシュウレイ </t>
    </rPh>
    <rPh sb="18" eb="21">
      <t xml:space="preserve">ヨビエキ </t>
    </rPh>
    <rPh sb="22" eb="24">
      <t xml:space="preserve">イチラｎ </t>
    </rPh>
    <rPh sb="26" eb="27">
      <t xml:space="preserve">グｎ </t>
    </rPh>
    <rPh sb="29" eb="31">
      <t xml:space="preserve">サンカ </t>
    </rPh>
    <rPh sb="31" eb="33">
      <t xml:space="preserve">ヨウイ </t>
    </rPh>
    <rPh sb="36" eb="38">
      <t xml:space="preserve">キゾク </t>
    </rPh>
    <rPh sb="38" eb="40">
      <t xml:space="preserve">イチラｎ </t>
    </rPh>
    <rPh sb="58" eb="60">
      <t xml:space="preserve">シヨウ </t>
    </rPh>
    <phoneticPr fontId="19"/>
  </si>
  <si>
    <t>1700 と 1788年で彼は人頭税のデータを使う: 1695年にできた税で規模によらず貴族も課税された。</t>
    <rPh sb="11" eb="12">
      <t xml:space="preserve">ネｎ </t>
    </rPh>
    <rPh sb="13" eb="14">
      <t xml:space="preserve">カレハ </t>
    </rPh>
    <rPh sb="15" eb="18">
      <t xml:space="preserve">ジントウゼイ </t>
    </rPh>
    <rPh sb="23" eb="24">
      <t xml:space="preserve">ツカウ </t>
    </rPh>
    <rPh sb="31" eb="32">
      <t xml:space="preserve">ネｎ </t>
    </rPh>
    <rPh sb="36" eb="37">
      <t xml:space="preserve">ゼイ </t>
    </rPh>
    <rPh sb="38" eb="40">
      <t xml:space="preserve">キボニ </t>
    </rPh>
    <rPh sb="44" eb="46">
      <t xml:space="preserve">キゾク </t>
    </rPh>
    <rPh sb="47" eb="49">
      <t xml:space="preserve">カゼイ </t>
    </rPh>
    <phoneticPr fontId="19"/>
  </si>
  <si>
    <t>いずれについても局地的なデータを全国に敷衍しているが、この二つの情報源で結果が整合しているという。</t>
    <rPh sb="8" eb="11">
      <t xml:space="preserve">キョクチテキナ </t>
    </rPh>
    <rPh sb="16" eb="18">
      <t xml:space="preserve">ゼンコク </t>
    </rPh>
    <rPh sb="19" eb="21">
      <t xml:space="preserve">フエｎ </t>
    </rPh>
    <rPh sb="29" eb="30">
      <t xml:space="preserve">フタツノ </t>
    </rPh>
    <rPh sb="32" eb="35">
      <t xml:space="preserve">ジョウホウゲｎ </t>
    </rPh>
    <rPh sb="36" eb="38">
      <t xml:space="preserve">ケッカガ </t>
    </rPh>
    <rPh sb="39" eb="41">
      <t xml:space="preserve">セイゴウシテイル </t>
    </rPh>
    <phoneticPr fontId="19"/>
  </si>
  <si>
    <t>それでもNassietはかなりの地域差があるという。1700年 (役職とパリを除く) には貴族は1.0％だがカエン地域では2.4％、リヨン地域では0.4％; cf. Dewever 2017 p.25</t>
    <rPh sb="16" eb="19">
      <t xml:space="preserve">チイキサ </t>
    </rPh>
    <rPh sb="30" eb="31">
      <t xml:space="preserve">ネｎ </t>
    </rPh>
    <rPh sb="33" eb="35">
      <t xml:space="preserve">ヤクショク </t>
    </rPh>
    <rPh sb="39" eb="40">
      <t xml:space="preserve">ノゾク </t>
    </rPh>
    <rPh sb="45" eb="47">
      <t xml:space="preserve">キゾク </t>
    </rPh>
    <rPh sb="57" eb="59">
      <t xml:space="preserve">チイキ </t>
    </rPh>
    <rPh sb="69" eb="71">
      <t xml:space="preserve">チイキ </t>
    </rPh>
    <phoneticPr fontId="19"/>
  </si>
  <si>
    <t>だが17世紀末から特に18世紀には下降傾向があると断言する (一方 15-17世紀初頭には少なくとも絶対数は増加).  Bayeux, Vire, etc.面積あたり貴族数トレンドはNassiet 2006 p.21 Graphique 1 を参照.</t>
    <rPh sb="4" eb="6">
      <t xml:space="preserve">セイキ </t>
    </rPh>
    <rPh sb="6" eb="7">
      <t xml:space="preserve">スエ </t>
    </rPh>
    <rPh sb="9" eb="10">
      <t xml:space="preserve">トクニ </t>
    </rPh>
    <rPh sb="17" eb="21">
      <t xml:space="preserve">カコウケイコウガ </t>
    </rPh>
    <rPh sb="25" eb="27">
      <t xml:space="preserve">ダンゲｎ </t>
    </rPh>
    <rPh sb="31" eb="33">
      <t xml:space="preserve">イッポウ </t>
    </rPh>
    <rPh sb="39" eb="41">
      <t xml:space="preserve">セイキ </t>
    </rPh>
    <rPh sb="41" eb="43">
      <t xml:space="preserve">ショトウ </t>
    </rPh>
    <rPh sb="45" eb="46">
      <t xml:space="preserve">スクナクトモ </t>
    </rPh>
    <rPh sb="50" eb="53">
      <t xml:space="preserve">ゼッタイスウ </t>
    </rPh>
    <rPh sb="54" eb="56">
      <t xml:space="preserve">ゾウカ </t>
    </rPh>
    <rPh sb="59" eb="61">
      <t xml:space="preserve">メンセキ </t>
    </rPh>
    <rPh sb="64" eb="67">
      <t xml:space="preserve">キゾクスウ </t>
    </rPh>
    <rPh sb="103" eb="105">
      <t xml:space="preserve">サンショウ </t>
    </rPh>
    <phoneticPr fontId="19"/>
  </si>
  <si>
    <t>Cassan-Haddad-Muchnik-Tuttle 2007 p.154より. この推計だと女性30％ (8万/26万=30.7%), 1906-1911と1999-2014国勢調査でもほぼ同様</t>
    <rPh sb="45" eb="47">
      <t xml:space="preserve">スイケイ </t>
    </rPh>
    <rPh sb="49" eb="51">
      <t xml:space="preserve">ジョセイ </t>
    </rPh>
    <rPh sb="57" eb="58">
      <t xml:space="preserve">マｎ </t>
    </rPh>
    <rPh sb="61" eb="62">
      <t xml:space="preserve">マｎ </t>
    </rPh>
    <rPh sb="90" eb="94">
      <t xml:space="preserve">コクセイチョウサ </t>
    </rPh>
    <rPh sb="98" eb="100">
      <t xml:space="preserve">ドウヨウ </t>
    </rPh>
    <phoneticPr fontId="19"/>
  </si>
  <si>
    <t>(これに対し、1860-1870と1950-1960では女性50-60％に上昇＝僧侶少数、尼僧多数)</t>
    <rPh sb="28" eb="30">
      <t xml:space="preserve">ジョセイ </t>
    </rPh>
    <rPh sb="37" eb="39">
      <t xml:space="preserve">ジョウショウ </t>
    </rPh>
    <rPh sb="40" eb="42">
      <t xml:space="preserve">ソウリョ </t>
    </rPh>
    <rPh sb="42" eb="44">
      <t xml:space="preserve">ショウスウ </t>
    </rPh>
    <rPh sb="45" eb="49">
      <t xml:space="preserve">ニソウタスウ </t>
    </rPh>
    <phoneticPr fontId="19"/>
  </si>
  <si>
    <t>(1660の推計は現在の国土に補正されておらず過少かもしれない)</t>
    <rPh sb="6" eb="8">
      <t xml:space="preserve">スイケイ </t>
    </rPh>
    <rPh sb="9" eb="11">
      <t xml:space="preserve">ゲンザイノ </t>
    </rPh>
    <rPh sb="12" eb="14">
      <t xml:space="preserve">コクド </t>
    </rPh>
    <rPh sb="15" eb="17">
      <t xml:space="preserve">ホセイ </t>
    </rPh>
    <rPh sb="23" eb="25">
      <t xml:space="preserve">カショウ </t>
    </rPh>
    <phoneticPr fontId="19"/>
  </si>
  <si>
    <r>
      <rPr>
        <b/>
        <sz val="12"/>
        <color theme="1"/>
        <rFont val="Arial"/>
        <family val="2"/>
      </rPr>
      <t>総人口</t>
    </r>
    <r>
      <rPr>
        <sz val="12"/>
        <color theme="1"/>
        <rFont val="Arial"/>
        <family val="2"/>
      </rPr>
      <t xml:space="preserve"> (現在の国土): 1700-1780: Piketty-Zucman 2014 Table FR2; 1380-1470-1500-1560: Maddisonに基づく推計 (1000:6,5M; 1500:15M; 1600:18,5M; 1700:21,5M)</t>
    </r>
    <rPh sb="0" eb="3">
      <t xml:space="preserve">ソウジンコウ </t>
    </rPh>
    <rPh sb="5" eb="7">
      <t xml:space="preserve">ゲンザイノ </t>
    </rPh>
    <rPh sb="8" eb="10">
      <t xml:space="preserve">コクド </t>
    </rPh>
    <rPh sb="85" eb="86">
      <t xml:space="preserve">モトヅク </t>
    </rPh>
    <rPh sb="88" eb="90">
      <t xml:space="preserve">スイケイ </t>
    </rPh>
    <phoneticPr fontId="19"/>
  </si>
  <si>
    <r>
      <rPr>
        <u/>
        <sz val="12"/>
        <color theme="1"/>
        <rFont val="Arial"/>
        <family val="2"/>
      </rPr>
      <t>1780</t>
    </r>
    <r>
      <rPr>
        <sz val="12"/>
        <color theme="1"/>
        <rFont val="Arial"/>
        <family val="2"/>
      </rPr>
      <t xml:space="preserve">: Exquilly 1780 p.6の推計; 詳細の記述なし (スウェーデンで見られた0.8％の比率に基づくものか); </t>
    </r>
    <rPh sb="24" eb="26">
      <t xml:space="preserve">スイケイ </t>
    </rPh>
    <rPh sb="28" eb="30">
      <t xml:space="preserve">ショウサイ </t>
    </rPh>
    <rPh sb="31" eb="33">
      <t xml:space="preserve">キジュツ </t>
    </rPh>
    <rPh sb="44" eb="45">
      <t xml:space="preserve">ミラレタ </t>
    </rPh>
    <rPh sb="53" eb="55">
      <t xml:space="preserve">ヒリツ </t>
    </rPh>
    <rPh sb="56" eb="57">
      <t xml:space="preserve">モトヅク </t>
    </rPh>
    <phoneticPr fontId="19"/>
  </si>
  <si>
    <t>だがSiéyès et Soboulの推計 (約10万) よりもっともらしい。こちらは僧侶と尼僧についての推計が低すぎ、</t>
    <rPh sb="19" eb="21">
      <t xml:space="preserve">スイケイ </t>
    </rPh>
    <rPh sb="23" eb="24">
      <t xml:space="preserve">ヤク </t>
    </rPh>
    <rPh sb="26" eb="27">
      <t xml:space="preserve">マｎ </t>
    </rPh>
    <rPh sb="43" eb="45">
      <t xml:space="preserve">ソウリョ </t>
    </rPh>
    <rPh sb="46" eb="48">
      <t xml:space="preserve">ニソウ </t>
    </rPh>
    <rPh sb="53" eb="55">
      <t xml:space="preserve">スイケイ </t>
    </rPh>
    <rPh sb="56" eb="57">
      <t xml:space="preserve">ヒクスギ </t>
    </rPh>
    <phoneticPr fontId="19"/>
  </si>
  <si>
    <r>
      <rPr>
        <u/>
        <sz val="12"/>
        <color theme="1"/>
        <rFont val="Arial"/>
        <family val="2"/>
      </rPr>
      <t>1380</t>
    </r>
    <r>
      <rPr>
        <sz val="12"/>
        <color theme="1"/>
        <rFont val="Arial"/>
        <family val="2"/>
      </rPr>
      <t xml:space="preserve">, </t>
    </r>
    <r>
      <rPr>
        <u/>
        <sz val="12"/>
        <color theme="1"/>
        <rFont val="Arial"/>
        <family val="2"/>
      </rPr>
      <t>1470</t>
    </r>
    <r>
      <rPr>
        <sz val="12"/>
        <color theme="1"/>
        <rFont val="Arial"/>
        <family val="2"/>
      </rPr>
      <t xml:space="preserve">, </t>
    </r>
    <r>
      <rPr>
        <u/>
        <sz val="12"/>
        <color theme="1"/>
        <rFont val="Arial"/>
        <family val="2"/>
      </rPr>
      <t>1500</t>
    </r>
    <r>
      <rPr>
        <sz val="12"/>
        <color theme="1"/>
        <rFont val="Arial"/>
        <family val="2"/>
      </rPr>
      <t xml:space="preserve">, </t>
    </r>
    <r>
      <rPr>
        <u/>
        <sz val="12"/>
        <color theme="1"/>
        <rFont val="Arial"/>
        <family val="2"/>
      </rPr>
      <t>1560</t>
    </r>
    <r>
      <rPr>
        <sz val="12"/>
        <color theme="1"/>
        <rFont val="Arial"/>
        <family val="2"/>
      </rPr>
      <t>: 1660年とほぼ同じ比率を想定 (教区リソース安定と想定)</t>
    </r>
    <rPh sb="28" eb="29">
      <t xml:space="preserve">ネｎ </t>
    </rPh>
    <rPh sb="32" eb="33">
      <t xml:space="preserve">オナジ </t>
    </rPh>
    <rPh sb="34" eb="36">
      <t xml:space="preserve">ヒリツ </t>
    </rPh>
    <rPh sb="37" eb="39">
      <t xml:space="preserve">ソウテイ </t>
    </rPh>
    <rPh sb="41" eb="43">
      <t xml:space="preserve">キョウク </t>
    </rPh>
    <rPh sb="47" eb="49">
      <t xml:space="preserve">アンテイ </t>
    </rPh>
    <rPh sb="50" eb="52">
      <t xml:space="preserve">ソウテイ </t>
    </rPh>
    <phoneticPr fontId="19"/>
  </si>
  <si>
    <r>
      <rPr>
        <u/>
        <sz val="12"/>
        <color theme="1"/>
        <rFont val="Arial"/>
        <family val="2"/>
      </rPr>
      <t>1700</t>
    </r>
    <r>
      <rPr>
        <sz val="12"/>
        <color theme="1"/>
        <rFont val="Arial"/>
        <family val="2"/>
      </rPr>
      <t>: 1660 と 1760 の中間を想定</t>
    </r>
    <rPh sb="19" eb="21">
      <t xml:space="preserve">チュウカｎ </t>
    </rPh>
    <rPh sb="22" eb="24">
      <t xml:space="preserve">ソウテイ </t>
    </rPh>
    <phoneticPr fontId="19"/>
  </si>
  <si>
    <t>(1872と1876の国勢調査で僧侶と尼僧は9万人以上なのでまったくあり得ない数字に思える)</t>
    <rPh sb="11" eb="15">
      <t xml:space="preserve">コクセイチョウサ </t>
    </rPh>
    <rPh sb="16" eb="18">
      <t xml:space="preserve">ソウリョ </t>
    </rPh>
    <rPh sb="19" eb="21">
      <t xml:space="preserve">ニソウ </t>
    </rPh>
    <rPh sb="23" eb="25">
      <t xml:space="preserve">マンニｎ </t>
    </rPh>
    <rPh sb="25" eb="27">
      <t xml:space="preserve">イジョウ </t>
    </rPh>
    <rPh sb="39" eb="41">
      <t xml:space="preserve">スウジニ </t>
    </rPh>
    <rPh sb="42" eb="43">
      <t xml:space="preserve">オモエル </t>
    </rPh>
    <phoneticPr fontId="19"/>
  </si>
  <si>
    <t>どちらも役職貴族を過少推計しているようだ (両者を一致させるには、Exquillyが重視した役職者の一部を追加すれば十分だ)</t>
    <rPh sb="4" eb="6">
      <t xml:space="preserve">ヤクショク </t>
    </rPh>
    <rPh sb="6" eb="8">
      <t xml:space="preserve">キゾク </t>
    </rPh>
    <rPh sb="9" eb="11">
      <t xml:space="preserve">カショウ </t>
    </rPh>
    <rPh sb="11" eb="13">
      <t xml:space="preserve">スイケイ </t>
    </rPh>
    <rPh sb="22" eb="24">
      <t xml:space="preserve">リョウシャヲ </t>
    </rPh>
    <rPh sb="25" eb="27">
      <t xml:space="preserve">イッチ </t>
    </rPh>
    <rPh sb="42" eb="44">
      <t xml:space="preserve">ジュウシ </t>
    </rPh>
    <rPh sb="46" eb="49">
      <t xml:space="preserve">ヤクショクシャ </t>
    </rPh>
    <rPh sb="50" eb="52">
      <t xml:space="preserve">イチブヲ </t>
    </rPh>
    <rPh sb="53" eb="55">
      <t xml:space="preserve">ツイカ </t>
    </rPh>
    <rPh sb="58" eb="60">
      <t xml:space="preserve">ジュウブｎ </t>
    </rPh>
    <phoneticPr fontId="19"/>
  </si>
  <si>
    <r>
      <t xml:space="preserve">(単にBraudel-Labrousse, </t>
    </r>
    <r>
      <rPr>
        <i/>
        <sz val="12"/>
        <color theme="1"/>
        <rFont val="Arial"/>
        <family val="2"/>
      </rPr>
      <t xml:space="preserve">Histoire économique et sociale de la France </t>
    </r>
    <r>
      <rPr>
        <sz val="12"/>
        <color theme="1"/>
        <rFont val="Arial"/>
        <family val="2"/>
      </rPr>
      <t>を参考文献で挙げるのみ</t>
    </r>
    <r>
      <rPr>
        <sz val="12"/>
        <color theme="1"/>
        <rFont val="Arial"/>
        <family val="2"/>
      </rPr>
      <t>)</t>
    </r>
    <rPh sb="1" eb="2">
      <t xml:space="preserve">タンニ </t>
    </rPh>
    <rPh sb="67" eb="71">
      <t xml:space="preserve">サンコウブンケｎ </t>
    </rPh>
    <rPh sb="72" eb="73">
      <t xml:space="preserve">アゲル </t>
    </rPh>
    <phoneticPr fontId="19"/>
  </si>
  <si>
    <t>実際には Braudel-Labrousse tome 2 (1660-1789), p.476で (ページ番号は édition Quadrige, 1993; 1ère édition 1970) Labrousse は「アルベール・ソブールの数字は貴族や聖職者50万人で、これはジョルジュ・ルフェーブルの総数と大差ない」と引用している。</t>
    <rPh sb="0" eb="2">
      <t xml:space="preserve">ジッサイニ </t>
    </rPh>
    <rPh sb="54" eb="56">
      <t xml:space="preserve">バンゴウ </t>
    </rPh>
    <rPh sb="124" eb="126">
      <t xml:space="preserve">スウジハ </t>
    </rPh>
    <rPh sb="127" eb="129">
      <t xml:space="preserve">キゾク </t>
    </rPh>
    <rPh sb="130" eb="133">
      <t xml:space="preserve">セイショクシャ </t>
    </rPh>
    <rPh sb="135" eb="137">
      <t xml:space="preserve">マンニｎ </t>
    </rPh>
    <rPh sb="155" eb="157">
      <t xml:space="preserve">ソウスウ </t>
    </rPh>
    <rPh sb="158" eb="160">
      <t xml:space="preserve">タイサナイ </t>
    </rPh>
    <rPh sb="164" eb="166">
      <t xml:space="preserve">インヨウ </t>
    </rPh>
    <phoneticPr fontId="19"/>
  </si>
  <si>
    <t>(それ意外で唯一あるのは p.606-607: 1750年結婚契約によればパリでは3% が貴族、1725年国勢調査ではグレノーブルで6％)</t>
    <rPh sb="3" eb="5">
      <t xml:space="preserve">イガイデ </t>
    </rPh>
    <rPh sb="6" eb="8">
      <t xml:space="preserve">ユイツ </t>
    </rPh>
    <rPh sb="28" eb="29">
      <t xml:space="preserve">ネｎ </t>
    </rPh>
    <rPh sb="29" eb="31">
      <t xml:space="preserve">ケッコｎ </t>
    </rPh>
    <rPh sb="31" eb="33">
      <t xml:space="preserve">ケイヤク </t>
    </rPh>
    <rPh sb="45" eb="47">
      <t xml:space="preserve">キゾク </t>
    </rPh>
    <rPh sb="52" eb="53">
      <t xml:space="preserve">ネｎ </t>
    </rPh>
    <rPh sb="53" eb="57">
      <t xml:space="preserve">コクセイチョウサ </t>
    </rPh>
    <phoneticPr fontId="19"/>
  </si>
  <si>
    <t>Mounier 1974 p.121-122 も Nassietより高水準: 1700-1750年で貴族は人口比おおむね 1.5%-2%</t>
    <rPh sb="34" eb="37">
      <t xml:space="preserve">コウスイジュｎ </t>
    </rPh>
    <rPh sb="48" eb="49">
      <t xml:space="preserve">ネｎ </t>
    </rPh>
    <rPh sb="50" eb="52">
      <t xml:space="preserve">キゾクハ </t>
    </rPh>
    <rPh sb="53" eb="56">
      <t xml:space="preserve">ジンコウヒ </t>
    </rPh>
    <phoneticPr fontId="19"/>
  </si>
  <si>
    <t>Dauvergne 1973 p.183 ははっきりと、家族の系譜と世帯の混同が過少な数字を生み出したことを示す。</t>
    <rPh sb="28" eb="30">
      <t xml:space="preserve">カゾクノ </t>
    </rPh>
    <rPh sb="31" eb="33">
      <t xml:space="preserve">ケイフ </t>
    </rPh>
    <rPh sb="34" eb="36">
      <t xml:space="preserve">セタイ </t>
    </rPh>
    <rPh sb="37" eb="39">
      <t xml:space="preserve">コンドウガ </t>
    </rPh>
    <rPh sb="40" eb="42">
      <t xml:space="preserve">カショウ </t>
    </rPh>
    <rPh sb="43" eb="45">
      <t xml:space="preserve">スウジヲ </t>
    </rPh>
    <rPh sb="46" eb="47">
      <t xml:space="preserve">ウミダシタ </t>
    </rPh>
    <rPh sb="54" eb="55">
      <t xml:space="preserve">シメス キゾク セイ バイ キゾク ソウスウ </t>
    </rPh>
    <phoneticPr fontId="19"/>
  </si>
  <si>
    <t>たとえばChéreau 1788 は17 000 の貴族姓を5倍して貴族総数を85000人とした。「少なすぎる」「20倍すべきだ。すると34万人となる」</t>
    <rPh sb="44" eb="45">
      <t xml:space="preserve">ニｎ </t>
    </rPh>
    <rPh sb="50" eb="51">
      <t xml:space="preserve">スクナスギル </t>
    </rPh>
    <rPh sb="59" eb="60">
      <t xml:space="preserve">バイ </t>
    </rPh>
    <rPh sb="70" eb="71">
      <t xml:space="preserve">マｎ </t>
    </rPh>
    <rPh sb="71" eb="72">
      <t xml:space="preserve">ニｎ </t>
    </rPh>
    <phoneticPr fontId="19"/>
  </si>
  <si>
    <t>(この観点からすると Nassiet の推計は低すぎるようだ)</t>
    <rPh sb="3" eb="5">
      <t xml:space="preserve">カンテｎ </t>
    </rPh>
    <rPh sb="20" eb="22">
      <t xml:space="preserve">スイケイハ </t>
    </rPh>
    <rPh sb="23" eb="24">
      <t xml:space="preserve">ヒクスギル </t>
    </rPh>
    <phoneticPr fontId="19"/>
  </si>
  <si>
    <t>Dauvergne 1973 p.186-188 は Exquilly-Sieyes の貴族が10万人以下という須池が低すぎるという考えを支持し、</t>
    <rPh sb="44" eb="46">
      <t xml:space="preserve">キゾク </t>
    </rPh>
    <rPh sb="49" eb="51">
      <t xml:space="preserve">マンニｎ </t>
    </rPh>
    <rPh sb="51" eb="53">
      <t xml:space="preserve">イカ </t>
    </rPh>
    <rPh sb="56" eb="58">
      <t xml:space="preserve">スイケ </t>
    </rPh>
    <rPh sb="59" eb="60">
      <t xml:space="preserve">ヒクスギル </t>
    </rPh>
    <rPh sb="66" eb="67">
      <t xml:space="preserve">カンガエヲ </t>
    </rPh>
    <rPh sb="69" eb="71">
      <t xml:space="preserve">シジ ドウジニ キゾク マンニｎ スイケイ シジシャ トクニ フクカｎ タカスギル </t>
    </rPh>
    <phoneticPr fontId="19"/>
  </si>
  <si>
    <t>同時に貴族50万人という推計の支持者 (特にSaint Domingue副官　Gouy d'Arsy) は高すぎるとする; Daumergueはその中間の貴族34万を支持する。</t>
    <rPh sb="74" eb="76">
      <t xml:space="preserve">チュウカンノ </t>
    </rPh>
    <rPh sb="77" eb="79">
      <t xml:space="preserve">キゾク </t>
    </rPh>
    <rPh sb="81" eb="82">
      <t xml:space="preserve">マｎ </t>
    </rPh>
    <rPh sb="83" eb="85">
      <t xml:space="preserve">シジ </t>
    </rPh>
    <phoneticPr fontId="19"/>
  </si>
  <si>
    <t>これはChéreauの貴族17000家 (階層分類されているのが長所) を20倍 (不確実な部分あり) したもの。</t>
    <rPh sb="11" eb="13">
      <t xml:space="preserve">キゾク </t>
    </rPh>
    <rPh sb="18" eb="19">
      <t xml:space="preserve">ヶ </t>
    </rPh>
    <rPh sb="21" eb="25">
      <t xml:space="preserve">カイソウブンルイ </t>
    </rPh>
    <rPh sb="32" eb="34">
      <t xml:space="preserve">チョウショ </t>
    </rPh>
    <rPh sb="39" eb="40">
      <t xml:space="preserve">バイ </t>
    </rPh>
    <rPh sb="42" eb="45">
      <t xml:space="preserve">フカクジツ </t>
    </rPh>
    <rPh sb="46" eb="48">
      <t xml:space="preserve">ブブｎ </t>
    </rPh>
    <phoneticPr fontId="19"/>
  </si>
  <si>
    <t>Dauvergne 1973 p.190-192 は明確に、あらゆる公式情報源 (人頭税、有権者一覧、軍召集および予備役一覧など) による10万人という数字は過少で、実際には30-40万人、人口の1.5％だと結論する</t>
    <rPh sb="26" eb="28">
      <t xml:space="preserve">メイカクニ </t>
    </rPh>
    <rPh sb="34" eb="36">
      <t xml:space="preserve">コウシキ </t>
    </rPh>
    <rPh sb="36" eb="39">
      <t xml:space="preserve">ジョウホウゲｎ </t>
    </rPh>
    <rPh sb="41" eb="44">
      <t xml:space="preserve">ジントウゼイ </t>
    </rPh>
    <rPh sb="45" eb="48">
      <t xml:space="preserve">ユウケンシャ </t>
    </rPh>
    <rPh sb="48" eb="50">
      <t xml:space="preserve">イチラｎ </t>
    </rPh>
    <rPh sb="51" eb="54">
      <t xml:space="preserve">グンショウシュウ </t>
    </rPh>
    <rPh sb="57" eb="60">
      <t xml:space="preserve">ヨビエキ </t>
    </rPh>
    <rPh sb="60" eb="62">
      <t xml:space="preserve">イチラｎ </t>
    </rPh>
    <rPh sb="71" eb="73">
      <t xml:space="preserve">マンニｎ </t>
    </rPh>
    <rPh sb="76" eb="78">
      <t xml:space="preserve">スウジハ </t>
    </rPh>
    <rPh sb="79" eb="81">
      <t xml:space="preserve">カショウ </t>
    </rPh>
    <rPh sb="83" eb="85">
      <t xml:space="preserve">ジッサイニハ </t>
    </rPh>
    <rPh sb="92" eb="94">
      <t xml:space="preserve">マンニｎ </t>
    </rPh>
    <rPh sb="95" eb="97">
      <t xml:space="preserve">ジンコウノ </t>
    </rPh>
    <rPh sb="104" eb="106">
      <t xml:space="preserve">ケツロｎ </t>
    </rPh>
    <phoneticPr fontId="19"/>
  </si>
  <si>
    <t>(この問題について19世紀の戦闘について興味深い記述：貴族の敵は常にその数を少なくしたがる)</t>
    <rPh sb="3" eb="5">
      <t xml:space="preserve">モンダイニ </t>
    </rPh>
    <rPh sb="11" eb="13">
      <t xml:space="preserve">セイキノ </t>
    </rPh>
    <rPh sb="14" eb="16">
      <t xml:space="preserve">セントウニ </t>
    </rPh>
    <rPh sb="20" eb="23">
      <t xml:space="preserve">キョウミブカイ </t>
    </rPh>
    <rPh sb="24" eb="26">
      <t xml:space="preserve">キジュツ </t>
    </rPh>
    <rPh sb="27" eb="29">
      <t xml:space="preserve">キゾクノ </t>
    </rPh>
    <rPh sb="30" eb="31">
      <t xml:space="preserve">テキハ </t>
    </rPh>
    <rPh sb="32" eb="33">
      <t xml:space="preserve">ツネニ </t>
    </rPh>
    <rPh sb="36" eb="37">
      <t xml:space="preserve">カズヲ </t>
    </rPh>
    <rPh sb="38" eb="39">
      <t xml:space="preserve">スクナク </t>
    </rPh>
    <phoneticPr fontId="19"/>
  </si>
  <si>
    <t>他に参照した17-18世紀の著者:</t>
    <rPh sb="0" eb="1">
      <t xml:space="preserve">タニサンショウ </t>
    </rPh>
    <rPh sb="11" eb="13">
      <t xml:space="preserve">セイキノ </t>
    </rPh>
    <rPh sb="14" eb="16">
      <t xml:space="preserve">チョシャ </t>
    </rPh>
    <phoneticPr fontId="19"/>
  </si>
  <si>
    <t>Boiguillebert 1695 : 王国税があまり増えない分析だが、各種階級の人口については触れず (私の記憶ちがいかもしれない)</t>
    <rPh sb="21" eb="23">
      <t xml:space="preserve">オウコク </t>
    </rPh>
    <rPh sb="23" eb="24">
      <t xml:space="preserve">ゼイ </t>
    </rPh>
    <rPh sb="28" eb="29">
      <t xml:space="preserve">フエナイ </t>
    </rPh>
    <rPh sb="32" eb="34">
      <t xml:space="preserve">ブンセキ </t>
    </rPh>
    <rPh sb="37" eb="39">
      <t xml:space="preserve">カクシュ </t>
    </rPh>
    <rPh sb="39" eb="41">
      <t xml:space="preserve">カイキュウノ </t>
    </rPh>
    <rPh sb="42" eb="44">
      <t xml:space="preserve">ジンコウニ </t>
    </rPh>
    <rPh sb="49" eb="50">
      <t xml:space="preserve">フレズ </t>
    </rPh>
    <rPh sb="54" eb="55">
      <t xml:space="preserve">ワタシガ </t>
    </rPh>
    <rPh sb="56" eb="58">
      <t xml:space="preserve">キオクチガイ </t>
    </rPh>
    <phoneticPr fontId="19"/>
  </si>
  <si>
    <t xml:space="preserve">Loyseau 1610 : 役職、貴族階級などについての法的考察、階級の規模推計なし (記憶ちがいかもしれない)
</t>
    <rPh sb="15" eb="17">
      <t xml:space="preserve">ヤクショク </t>
    </rPh>
    <rPh sb="18" eb="22">
      <t xml:space="preserve">キゾクカイキュウ </t>
    </rPh>
    <rPh sb="29" eb="31">
      <t xml:space="preserve">ホウテキ </t>
    </rPh>
    <rPh sb="31" eb="33">
      <t xml:space="preserve">コウサツ </t>
    </rPh>
    <rPh sb="34" eb="36">
      <t xml:space="preserve">カイキュウノ </t>
    </rPh>
    <rPh sb="37" eb="41">
      <t xml:space="preserve">キボスイケイ </t>
    </rPh>
    <rPh sb="45" eb="47">
      <t xml:space="preserve">キオクチガイ </t>
    </rPh>
    <phoneticPr fontId="19"/>
  </si>
  <si>
    <t>総人口(100万人)</t>
    <rPh sb="0" eb="3">
      <t xml:space="preserve">ソウジンコウ </t>
    </rPh>
    <rPh sb="7" eb="8">
      <t xml:space="preserve">マｎ </t>
    </rPh>
    <rPh sb="8" eb="9">
      <t xml:space="preserve">ニｎ </t>
    </rPh>
    <phoneticPr fontId="19"/>
  </si>
  <si>
    <t>うち貴族 (千人)</t>
    <rPh sb="0" eb="2">
      <t>ウチ</t>
    </rPh>
    <rPh sb="2" eb="4">
      <t xml:space="preserve">キゾク </t>
    </rPh>
    <rPh sb="6" eb="8">
      <t xml:space="preserve">センニｎ </t>
    </rPh>
    <phoneticPr fontId="19"/>
  </si>
  <si>
    <t>成人男性人口(100万人)</t>
    <rPh sb="0" eb="4">
      <t xml:space="preserve">セイジンダンセイ </t>
    </rPh>
    <rPh sb="4" eb="6">
      <t xml:space="preserve">ジンコウ </t>
    </rPh>
    <rPh sb="10" eb="12">
      <t xml:space="preserve">マンニｎ </t>
    </rPh>
    <phoneticPr fontId="19"/>
  </si>
  <si>
    <t>財産保有組織としての教会 1750-1780 のグラフで使ったデータ</t>
    <rPh sb="28" eb="29">
      <t xml:space="preserve">ツカッタ </t>
    </rPh>
    <phoneticPr fontId="19"/>
  </si>
  <si>
    <t>国民所得に占める協会の割合</t>
    <rPh sb="0" eb="4">
      <t xml:space="preserve">コクミンショトクニ </t>
    </rPh>
    <rPh sb="5" eb="6">
      <t xml:space="preserve">シメル </t>
    </rPh>
    <rPh sb="8" eb="10">
      <t xml:space="preserve">キョウカイノ </t>
    </rPh>
    <rPh sb="11" eb="13">
      <t xml:space="preserve">ワリアイ </t>
    </rPh>
    <phoneticPr fontId="19"/>
  </si>
  <si>
    <t>国民所得に占める非営利組織の割合</t>
    <rPh sb="0" eb="4">
      <t xml:space="preserve">コクミンショトクニ </t>
    </rPh>
    <rPh sb="5" eb="6">
      <t xml:space="preserve">シメル </t>
    </rPh>
    <rPh sb="8" eb="11">
      <t xml:space="preserve">ヒエイリ </t>
    </rPh>
    <rPh sb="11" eb="13">
      <t xml:space="preserve">ソシキノ </t>
    </rPh>
    <rPh sb="14" eb="16">
      <t xml:space="preserve">ワリアイ </t>
    </rPh>
    <phoneticPr fontId="19"/>
  </si>
  <si>
    <t>出所:</t>
    <rPh sb="0" eb="2">
      <t xml:space="preserve">シュッショ </t>
    </rPh>
    <phoneticPr fontId="19"/>
  </si>
  <si>
    <t>21世紀の非営利組織の比率</t>
    <rPh sb="2" eb="4">
      <t xml:space="preserve">セイキノ </t>
    </rPh>
    <rPh sb="5" eb="8">
      <t xml:space="preserve">ヒエイリ </t>
    </rPh>
    <rPh sb="8" eb="10">
      <t xml:space="preserve">ソシキノ </t>
    </rPh>
    <rPh sb="11" eb="13">
      <t xml:space="preserve">ヒリツ </t>
    </rPh>
    <phoneticPr fontId="19"/>
  </si>
  <si>
    <t>NPISH/民間</t>
    <rPh sb="6" eb="8">
      <t xml:space="preserve">ミンカｎ </t>
    </rPh>
    <phoneticPr fontId="19"/>
  </si>
  <si>
    <t>民間/全国</t>
    <rPh sb="0" eb="2">
      <t xml:space="preserve">ミンカｎ </t>
    </rPh>
    <rPh sb="3" eb="5">
      <t xml:space="preserve">ゼンコク </t>
    </rPh>
    <phoneticPr fontId="19"/>
  </si>
  <si>
    <t>NPISH/全国</t>
    <rPh sb="6" eb="8">
      <t xml:space="preserve">ゼンコク </t>
    </rPh>
    <phoneticPr fontId="19"/>
  </si>
  <si>
    <t>出所: Piketty-Zucman 2013 Appendix Tables; net NPISH wealth/net private wealth (Table A65); net private wealth/net national wealth (Table A36)</t>
    <rPh sb="0" eb="2">
      <t xml:space="preserve">シュッショ </t>
    </rPh>
    <phoneticPr fontId="19"/>
  </si>
  <si>
    <t>18世紀国民所得の境界の比率</t>
    <rPh sb="2" eb="4">
      <t xml:space="preserve">セイキ </t>
    </rPh>
    <rPh sb="4" eb="8">
      <t xml:space="preserve">コクミンショトク </t>
    </rPh>
    <rPh sb="9" eb="11">
      <t xml:space="preserve">キョウカイ </t>
    </rPh>
    <rPh sb="12" eb="14">
      <t xml:space="preserve">ヒリツ </t>
    </rPh>
    <phoneticPr fontId="19"/>
  </si>
  <si>
    <t>教会保有24％というここでの推計値は、農地保有推計シェア12％と、農地価値の12％を教会十分の一税資本化の推計価値として足したもの</t>
    <rPh sb="0" eb="2">
      <t xml:space="preserve">キョウカイ </t>
    </rPh>
    <rPh sb="2" eb="4">
      <t xml:space="preserve">ホユウ </t>
    </rPh>
    <rPh sb="14" eb="17">
      <t xml:space="preserve">スイケイチ </t>
    </rPh>
    <rPh sb="19" eb="21">
      <t xml:space="preserve">ノウチ </t>
    </rPh>
    <rPh sb="21" eb="23">
      <t xml:space="preserve">ホユウ </t>
    </rPh>
    <rPh sb="23" eb="25">
      <t xml:space="preserve">スイケイ </t>
    </rPh>
    <rPh sb="33" eb="35">
      <t xml:space="preserve">ノウチ </t>
    </rPh>
    <rPh sb="35" eb="37">
      <t xml:space="preserve">カチノ </t>
    </rPh>
    <rPh sb="42" eb="44">
      <t xml:space="preserve">キョウカイ </t>
    </rPh>
    <rPh sb="44" eb="46">
      <t xml:space="preserve">ジュウブンノイチゼイ </t>
    </rPh>
    <rPh sb="49" eb="52">
      <t xml:space="preserve">シホンカ </t>
    </rPh>
    <rPh sb="53" eb="55">
      <t xml:space="preserve">スイケイ </t>
    </rPh>
    <rPh sb="55" eb="57">
      <t xml:space="preserve">カチ </t>
    </rPh>
    <rPh sb="60" eb="61">
      <t xml:space="preserve">タシタ </t>
    </rPh>
    <phoneticPr fontId="19"/>
  </si>
  <si>
    <t>他の財 (市街地不動産、金融財など) についても暗黙に同じシェアを想定。これはスペインから推測すると、</t>
    <rPh sb="0" eb="1">
      <t xml:space="preserve">タノザイニ </t>
    </rPh>
    <rPh sb="5" eb="8">
      <t xml:space="preserve">シガイチ </t>
    </rPh>
    <rPh sb="8" eb="11">
      <t xml:space="preserve">フドウサｎ </t>
    </rPh>
    <rPh sb="12" eb="14">
      <t xml:space="preserve">キンユウザイ </t>
    </rPh>
    <rPh sb="14" eb="15">
      <t xml:space="preserve">ザイ </t>
    </rPh>
    <rPh sb="24" eb="26">
      <t xml:space="preserve">アンモクニ </t>
    </rPh>
    <rPh sb="27" eb="28">
      <t xml:space="preserve">オナジ </t>
    </rPh>
    <rPh sb="33" eb="35">
      <t xml:space="preserve">ソウテイ </t>
    </rPh>
    <rPh sb="45" eb="47">
      <t xml:space="preserve">スイソク </t>
    </rPh>
    <phoneticPr fontId="19"/>
  </si>
  <si>
    <t>過少な場合もある (スペインでは教会総計は25-30％近くなる) し、フランスの場合は多すぎるかもしれない (教会総額は国民資本の15-20％に)</t>
    <rPh sb="0" eb="2">
      <t xml:space="preserve">カショウナ </t>
    </rPh>
    <rPh sb="3" eb="5">
      <t xml:space="preserve">バアイ </t>
    </rPh>
    <rPh sb="16" eb="18">
      <t xml:space="preserve">キョウカイ </t>
    </rPh>
    <rPh sb="18" eb="20">
      <t xml:space="preserve">ソウケイ </t>
    </rPh>
    <rPh sb="27" eb="28">
      <t xml:space="preserve">チカク </t>
    </rPh>
    <rPh sb="40" eb="42">
      <t xml:space="preserve">バアイ </t>
    </rPh>
    <rPh sb="43" eb="44">
      <t xml:space="preserve">オオスギル </t>
    </rPh>
    <rPh sb="55" eb="57">
      <t xml:space="preserve">キョウカイ </t>
    </rPh>
    <rPh sb="57" eb="59">
      <t xml:space="preserve">ソウガク </t>
    </rPh>
    <rPh sb="60" eb="62">
      <t xml:space="preserve">コクミンシホｎ </t>
    </rPh>
    <rPh sb="62" eb="64">
      <t xml:space="preserve">シホｎ </t>
    </rPh>
    <phoneticPr fontId="19"/>
  </si>
  <si>
    <r>
      <rPr>
        <u/>
        <sz val="12"/>
        <color theme="1"/>
        <rFont val="Arial"/>
        <family val="2"/>
      </rPr>
      <t>教会十分の一税の情報源と計算</t>
    </r>
    <r>
      <rPr>
        <sz val="12"/>
        <color theme="1"/>
        <rFont val="Arial"/>
        <family val="2"/>
      </rPr>
      <t>:1789-1791 に廃止された教会十分の一税の総額は年1.-1.1億ポンドと推計される (Blaufarb 2014 p.58-60),</t>
    </r>
    <rPh sb="0" eb="2">
      <t xml:space="preserve">キョウカイ </t>
    </rPh>
    <rPh sb="2" eb="4">
      <t xml:space="preserve">ジュウブンノイチゼイ </t>
    </rPh>
    <rPh sb="8" eb="11">
      <t xml:space="preserve">ジョウホウゲｎ </t>
    </rPh>
    <rPh sb="12" eb="14">
      <t xml:space="preserve">ケイサｎ </t>
    </rPh>
    <rPh sb="26" eb="28">
      <t xml:space="preserve">ハイシ </t>
    </rPh>
    <rPh sb="31" eb="32">
      <t>キョウカイ</t>
    </rPh>
    <rPh sb="39" eb="41">
      <t xml:space="preserve">ソウガクハ </t>
    </rPh>
    <rPh sb="42" eb="43">
      <t xml:space="preserve">ネン </t>
    </rPh>
    <rPh sb="49" eb="50">
      <t xml:space="preserve">オク </t>
    </rPh>
    <rPh sb="54" eb="56">
      <t xml:space="preserve">スイケイ </t>
    </rPh>
    <phoneticPr fontId="19"/>
  </si>
  <si>
    <t>これは国民所得 (1780年代には40-45億ポンド, Piketty-Zucman 2013 Table FR2参照) の2.5％; 農地自体は1780年頃には国民所得の 350％ほど (国民資本の半分)、</t>
    <rPh sb="3" eb="7">
      <t xml:space="preserve">コクミンショトク </t>
    </rPh>
    <rPh sb="13" eb="15">
      <t xml:space="preserve">ネンダイ </t>
    </rPh>
    <rPh sb="22" eb="23">
      <t xml:space="preserve">オク </t>
    </rPh>
    <rPh sb="57" eb="59">
      <t xml:space="preserve">サンショウ </t>
    </rPh>
    <rPh sb="68" eb="70">
      <t xml:space="preserve">ノウチ </t>
    </rPh>
    <rPh sb="70" eb="72">
      <t xml:space="preserve">ジタイ </t>
    </rPh>
    <rPh sb="77" eb="78">
      <t xml:space="preserve">ネｎ </t>
    </rPh>
    <rPh sb="78" eb="79">
      <t xml:space="preserve">コロ </t>
    </rPh>
    <rPh sb="81" eb="83">
      <t xml:space="preserve">コクミｎ </t>
    </rPh>
    <rPh sb="83" eb="85">
      <t xml:space="preserve">ショトクノ </t>
    </rPh>
    <rPh sb="95" eb="97">
      <t xml:space="preserve">コクミｎ </t>
    </rPh>
    <rPh sb="97" eb="99">
      <t xml:space="preserve">シホｎ </t>
    </rPh>
    <rPh sb="100" eb="102">
      <t xml:space="preserve">ハンブｎ </t>
    </rPh>
    <phoneticPr fontId="19"/>
  </si>
  <si>
    <t>総地代は国民所得の18-20％ (国民所得の半分); だから十分の一税は総地代の12％ほど、よって十分の一税資本化は農地価値の12％に等しい。</t>
    <rPh sb="0" eb="1">
      <t xml:space="preserve">ソウ </t>
    </rPh>
    <rPh sb="1" eb="3">
      <t xml:space="preserve">チダイハ </t>
    </rPh>
    <rPh sb="4" eb="8">
      <t xml:space="preserve">コクミンショトクノ </t>
    </rPh>
    <rPh sb="17" eb="21">
      <t xml:space="preserve">コクミンショトクノ </t>
    </rPh>
    <rPh sb="22" eb="24">
      <t xml:space="preserve">ハンブｎ </t>
    </rPh>
    <phoneticPr fontId="19"/>
  </si>
  <si>
    <r>
      <rPr>
        <u/>
        <sz val="12"/>
        <color theme="1"/>
        <rFont val="Arial"/>
        <family val="2"/>
      </rPr>
      <t>農地所有の教会シェアの情報源と計算</t>
    </r>
    <r>
      <rPr>
        <sz val="12"/>
        <color theme="1"/>
        <rFont val="Arial"/>
        <family val="2"/>
      </rPr>
      <t>:</t>
    </r>
    <rPh sb="0" eb="2">
      <t xml:space="preserve">ノウチ </t>
    </rPh>
    <rPh sb="2" eb="4">
      <t xml:space="preserve">ショユウ </t>
    </rPh>
    <rPh sb="5" eb="7">
      <t xml:space="preserve">キョウカイ </t>
    </rPh>
    <rPh sb="11" eb="14">
      <t xml:space="preserve">ジョウホウゲｎ </t>
    </rPh>
    <rPh sb="15" eb="17">
      <t xml:space="preserve">ケイサｎ </t>
    </rPh>
    <phoneticPr fontId="19"/>
  </si>
  <si>
    <t>Piketty 2013, 技術補遺 p.33 のSargent-Velde JPE 1995 などからの、教会財産が全財産の10-15％だったという推計を示した議論参照</t>
    <rPh sb="14" eb="16">
      <t xml:space="preserve">ギジュツ </t>
    </rPh>
    <rPh sb="16" eb="18">
      <t xml:space="preserve">ホイ </t>
    </rPh>
    <rPh sb="54" eb="56">
      <t xml:space="preserve">キョウカイ </t>
    </rPh>
    <rPh sb="56" eb="58">
      <t xml:space="preserve">ザイサｎ </t>
    </rPh>
    <rPh sb="59" eb="60">
      <t xml:space="preserve">ゼｎ </t>
    </rPh>
    <rPh sb="60" eb="62">
      <t xml:space="preserve">ザイサｎ </t>
    </rPh>
    <rPh sb="75" eb="77">
      <t xml:space="preserve">スイケイヲ </t>
    </rPh>
    <rPh sb="78" eb="79">
      <t xml:space="preserve">シメシタ </t>
    </rPh>
    <rPh sb="81" eb="83">
      <t xml:space="preserve">ギロｎ </t>
    </rPh>
    <rPh sb="83" eb="85">
      <t xml:space="preserve">サンショウ </t>
    </rPh>
    <phoneticPr fontId="19"/>
  </si>
  <si>
    <t xml:space="preserve">また Braudel-Labrousse tome 2 (1660-1789), p.135-138 (ページは édition Quadrige, 1993; 1ère édition 1970) のGoubertも参照: </t>
    <rPh sb="109" eb="111">
      <t xml:space="preserve">サンショウ </t>
    </rPh>
    <phoneticPr fontId="19"/>
  </si>
  <si>
    <t xml:space="preserve">par clergé-noblesse passe de 42% (20% clergé, 22% noblesse) à 12% (1%-11%) de 1788 à 1802 </t>
    <phoneticPr fontId="19"/>
  </si>
  <si>
    <t>(ページ番号はédition Quadrige, 1993; 1ère édition 1976)</t>
    <rPh sb="4" eb="6">
      <t xml:space="preserve">バンゴウ </t>
    </rPh>
    <phoneticPr fontId="19"/>
  </si>
  <si>
    <r>
      <rPr>
        <b/>
        <sz val="12"/>
        <color theme="1"/>
        <rFont val="Arial"/>
        <family val="2"/>
      </rPr>
      <t>スペイン</t>
    </r>
    <r>
      <rPr>
        <sz val="12"/>
        <color theme="1"/>
        <rFont val="Arial"/>
        <family val="2"/>
      </rPr>
      <t xml:space="preserve">. </t>
    </r>
    <phoneticPr fontId="19"/>
  </si>
  <si>
    <t>それが農業収入の 24.1% を稼いだ (土地の品質が高かったため。したがってこの数字を使い、十分の一税資本化の分4％を足した)</t>
    <rPh sb="3" eb="7">
      <t xml:space="preserve">ノウギョウシュウニュウノ </t>
    </rPh>
    <rPh sb="16" eb="17">
      <t xml:space="preserve">カセイダ </t>
    </rPh>
    <rPh sb="21" eb="23">
      <t xml:space="preserve">トチノ </t>
    </rPh>
    <rPh sb="24" eb="26">
      <t xml:space="preserve">ヒンシツガ </t>
    </rPh>
    <rPh sb="27" eb="28">
      <t xml:space="preserve">タカカッタ </t>
    </rPh>
    <rPh sb="41" eb="43">
      <t xml:space="preserve">スウジヲ </t>
    </rPh>
    <rPh sb="44" eb="45">
      <t xml:space="preserve">ツカイ </t>
    </rPh>
    <rPh sb="47" eb="48">
      <t>ジュ</t>
    </rPh>
    <rPh sb="56" eb="57">
      <t xml:space="preserve">ブｎ </t>
    </rPh>
    <rPh sb="60" eb="61">
      <t xml:space="preserve">タシタ </t>
    </rPh>
    <phoneticPr fontId="19"/>
  </si>
  <si>
    <t>(4% = フランスと比べて最低限の推計。同時にスペイン王室の支払われた移転の複雑性のためこれ以上の制度は困難)</t>
    <rPh sb="11" eb="12">
      <t xml:space="preserve">クラベテ </t>
    </rPh>
    <rPh sb="14" eb="16">
      <t xml:space="preserve">サイテイ </t>
    </rPh>
    <rPh sb="16" eb="17">
      <t xml:space="preserve">ゲｎ </t>
    </rPh>
    <rPh sb="18" eb="20">
      <t xml:space="preserve">スイケイ </t>
    </rPh>
    <rPh sb="21" eb="23">
      <t xml:space="preserve">ドウジニ </t>
    </rPh>
    <rPh sb="28" eb="30">
      <t xml:space="preserve">オウシツノ </t>
    </rPh>
    <rPh sb="31" eb="33">
      <t xml:space="preserve">シハラワレタ </t>
    </rPh>
    <rPh sb="36" eb="38">
      <t xml:space="preserve">イテｎ </t>
    </rPh>
    <rPh sb="39" eb="42">
      <t xml:space="preserve">フクザツセイ </t>
    </rPh>
    <rPh sb="50" eb="52">
      <t xml:space="preserve">セイドハ </t>
    </rPh>
    <rPh sb="53" eb="55">
      <t xml:space="preserve">コンナｎ </t>
    </rPh>
    <phoneticPr fontId="19"/>
  </si>
  <si>
    <t>さらにMilhaud 2018 p.17-19 はまた教会組織が住宅ローン融資に占めるシェアが17世紀の半ばの45％から18世紀半ばに70％まで増えたことを示している。</t>
    <rPh sb="27" eb="29">
      <t xml:space="preserve">キョウカイ </t>
    </rPh>
    <rPh sb="29" eb="31">
      <t xml:space="preserve">ソシキガ </t>
    </rPh>
    <rPh sb="32" eb="34">
      <t xml:space="preserve">ジュウタクローン </t>
    </rPh>
    <rPh sb="37" eb="39">
      <t xml:space="preserve">ユウシ </t>
    </rPh>
    <rPh sb="40" eb="41">
      <t xml:space="preserve">シメル </t>
    </rPh>
    <rPh sb="49" eb="51">
      <t xml:space="preserve">セイキノ </t>
    </rPh>
    <rPh sb="52" eb="53">
      <t xml:space="preserve">ナカバ </t>
    </rPh>
    <rPh sb="62" eb="64">
      <t xml:space="preserve">セイキ </t>
    </rPh>
    <rPh sb="64" eb="65">
      <t xml:space="preserve">ナカバ </t>
    </rPh>
    <rPh sb="72" eb="73">
      <t xml:space="preserve">フエタ </t>
    </rPh>
    <rPh sb="78" eb="79">
      <t xml:space="preserve">シメシテイル </t>
    </rPh>
    <phoneticPr fontId="19"/>
  </si>
  <si>
    <t>国民資本に占める教会の比重が下がりだしたのはやっと19世紀になってからだった。</t>
    <rPh sb="0" eb="2">
      <t xml:space="preserve">コクミンシホｎ </t>
    </rPh>
    <rPh sb="2" eb="4">
      <t xml:space="preserve">シホｎ </t>
    </rPh>
    <rPh sb="5" eb="6">
      <t xml:space="preserve">シメル </t>
    </rPh>
    <rPh sb="8" eb="10">
      <t xml:space="preserve">キョウカイノ </t>
    </rPh>
    <rPh sb="11" eb="13">
      <t xml:space="preserve">ヒジュウガ </t>
    </rPh>
    <rPh sb="14" eb="15">
      <t xml:space="preserve">サガリダシタノハ </t>
    </rPh>
    <rPh sb="27" eb="29">
      <t xml:space="preserve">セイキニ </t>
    </rPh>
    <phoneticPr fontId="19"/>
  </si>
  <si>
    <t>(財産の在庫は農地改革の一部として実施された)</t>
    <rPh sb="1" eb="3">
      <t xml:space="preserve">ザイサンノ </t>
    </rPh>
    <rPh sb="4" eb="6">
      <t xml:space="preserve">ザイコハ </t>
    </rPh>
    <rPh sb="7" eb="9">
      <t xml:space="preserve">ノウチ </t>
    </rPh>
    <rPh sb="9" eb="11">
      <t xml:space="preserve">カイカクノ </t>
    </rPh>
    <rPh sb="12" eb="14">
      <t xml:space="preserve">イチブ </t>
    </rPh>
    <rPh sb="17" eb="19">
      <t xml:space="preserve">ジッシ </t>
    </rPh>
    <phoneticPr fontId="19"/>
  </si>
  <si>
    <t>(土地の0.2%だが、不動産と金融資産ではもっと大きかった可能性も)</t>
    <rPh sb="1" eb="3">
      <t xml:space="preserve">トチノ </t>
    </rPh>
    <rPh sb="11" eb="14">
      <t xml:space="preserve">フドウサｎ </t>
    </rPh>
    <rPh sb="15" eb="19">
      <t xml:space="preserve">キンユウシサｎ </t>
    </rPh>
    <rPh sb="24" eb="25">
      <t xml:space="preserve">オオキカッタ </t>
    </rPh>
    <rPh sb="29" eb="32">
      <t xml:space="preserve">カノウセイ </t>
    </rPh>
    <phoneticPr fontId="19"/>
  </si>
  <si>
    <t>Artola 2018 は、相続で教会が捕捉したシェアを示す: 1890-1900年頃には1％ほど、1920-1940年には0.5％未満</t>
    <rPh sb="14" eb="16">
      <t xml:space="preserve">ソウゾク </t>
    </rPh>
    <rPh sb="17" eb="19">
      <t xml:space="preserve">キョウカイガ </t>
    </rPh>
    <rPh sb="20" eb="22">
      <t xml:space="preserve">ホソクシタ </t>
    </rPh>
    <rPh sb="28" eb="29">
      <t xml:space="preserve">シメス </t>
    </rPh>
    <rPh sb="41" eb="42">
      <t xml:space="preserve">ネンイハ </t>
    </rPh>
    <rPh sb="42" eb="43">
      <t xml:space="preserve">コロ </t>
    </rPh>
    <rPh sb="59" eb="60">
      <t xml:space="preserve">ネｎ </t>
    </rPh>
    <rPh sb="66" eb="68">
      <t xml:space="preserve">ミマｎ </t>
    </rPh>
    <phoneticPr fontId="19"/>
  </si>
  <si>
    <t>19-20-21世紀の国勢調査に基づくフランス聖職者総数の推計詳細</t>
    <rPh sb="8" eb="10">
      <t xml:space="preserve">セイキノ </t>
    </rPh>
    <rPh sb="16" eb="17">
      <t xml:space="preserve">モトヅク </t>
    </rPh>
    <rPh sb="23" eb="26">
      <t xml:space="preserve">セイショクシャ </t>
    </rPh>
    <rPh sb="26" eb="28">
      <t xml:space="preserve">ソウスウ </t>
    </rPh>
    <rPh sb="29" eb="31">
      <t xml:space="preserve">スイケイ </t>
    </rPh>
    <rPh sb="31" eb="33">
      <t xml:space="preserve">ショウサイ </t>
    </rPh>
    <phoneticPr fontId="19"/>
  </si>
  <si>
    <t>国勢調査 1872: Desrosières 1977, p.202-203 より (使用人/世帯 = 聖職者階級成員への奉仕を行う使用人 + 両親や扶養家族すべて)</t>
    <rPh sb="0" eb="4">
      <t xml:space="preserve">コクセイチョウサ </t>
    </rPh>
    <rPh sb="43" eb="46">
      <t xml:space="preserve">シヨウニｎ </t>
    </rPh>
    <rPh sb="47" eb="49">
      <t xml:space="preserve">セタイ </t>
    </rPh>
    <rPh sb="52" eb="55">
      <t xml:space="preserve">セイショクシャ </t>
    </rPh>
    <rPh sb="55" eb="57">
      <t xml:space="preserve">カイキュウノ </t>
    </rPh>
    <rPh sb="57" eb="59">
      <t xml:space="preserve">セイイｎ </t>
    </rPh>
    <rPh sb="61" eb="66">
      <t xml:space="preserve">ホウシニ </t>
    </rPh>
    <rPh sb="67" eb="68">
      <t xml:space="preserve">オコナウ </t>
    </rPh>
    <rPh sb="69" eb="72">
      <t xml:space="preserve">シヨウニｎ </t>
    </rPh>
    <rPh sb="75" eb="79">
      <t xml:space="preserve">フヨウカゾク オヤ </t>
    </rPh>
    <phoneticPr fontId="19"/>
  </si>
  <si>
    <t>聖職者</t>
    <phoneticPr fontId="19"/>
  </si>
  <si>
    <t>聖職者+貴族合計</t>
    <rPh sb="4" eb="6">
      <t xml:space="preserve">キゾク </t>
    </rPh>
    <rPh sb="6" eb="8">
      <t xml:space="preserve">ゴウケイ </t>
    </rPh>
    <phoneticPr fontId="19"/>
  </si>
  <si>
    <t>うち聖職者 (千人)</t>
    <rPh sb="7" eb="9">
      <t xml:space="preserve">センニｎ </t>
    </rPh>
    <phoneticPr fontId="19"/>
  </si>
  <si>
    <t>1680-1700年の三県ににおける土地の平均分配: 貴族 24% (23-23-26), 聖職者 14% (1-18-21)</t>
    <rPh sb="9" eb="10">
      <t xml:space="preserve">ネｎ </t>
    </rPh>
    <rPh sb="11" eb="13">
      <t xml:space="preserve">サンケンニ </t>
    </rPh>
    <rPh sb="18" eb="20">
      <t xml:space="preserve">トチノ </t>
    </rPh>
    <rPh sb="21" eb="23">
      <t xml:space="preserve">ヘイキｎ </t>
    </rPh>
    <rPh sb="23" eb="25">
      <t xml:space="preserve">ブンパイ </t>
    </rPh>
    <rPh sb="27" eb="29">
      <t xml:space="preserve">キゾク </t>
    </rPh>
    <phoneticPr fontId="19"/>
  </si>
  <si>
    <t>この聖職者の14% という数字はかなりの開きがある。一部の地域は20％超、一部は5％未満。</t>
    <rPh sb="13" eb="15">
      <t xml:space="preserve">スウジハ </t>
    </rPh>
    <rPh sb="20" eb="21">
      <t xml:space="preserve">ヒラキガ </t>
    </rPh>
    <rPh sb="26" eb="28">
      <t xml:space="preserve">イチブノ </t>
    </rPh>
    <rPh sb="29" eb="31">
      <t xml:space="preserve">チイキハ </t>
    </rPh>
    <rPh sb="35" eb="36">
      <t xml:space="preserve">チョウｙ </t>
    </rPh>
    <rPh sb="37" eb="39">
      <t xml:space="preserve">イチブハ </t>
    </rPh>
    <rPh sb="42" eb="44">
      <t xml:space="preserve">ミマｎ </t>
    </rPh>
    <phoneticPr fontId="19"/>
  </si>
  <si>
    <t>Bertaud, Les origines de la Révolution française, 1971, pp.27-28: 1780の13県の聖職者貴族の土地割合</t>
    <rPh sb="73" eb="74">
      <t xml:space="preserve">ケｎ </t>
    </rPh>
    <rPh sb="78" eb="80">
      <t xml:space="preserve">キゾクノ </t>
    </rPh>
    <rPh sb="81" eb="83">
      <t xml:space="preserve">トチ </t>
    </rPh>
    <rPh sb="83" eb="85">
      <t xml:space="preserve">ワリアイ </t>
    </rPh>
    <phoneticPr fontId="19"/>
  </si>
  <si>
    <t>Milhaudの伝えた Grupo'75, 1977, p.191-193 (1750 と 1760のエンセダナ国勢調査) 推計を参照: 1750 に聖職者は土地の 14,7% を所有</t>
    <rPh sb="8" eb="9">
      <t xml:space="preserve">ツタエタ </t>
    </rPh>
    <rPh sb="56" eb="60">
      <t xml:space="preserve">コクセイチョウサ </t>
    </rPh>
    <rPh sb="62" eb="64">
      <t xml:space="preserve">スイケイ </t>
    </rPh>
    <rPh sb="65" eb="67">
      <t xml:space="preserve">サンショウ </t>
    </rPh>
    <rPh sb="79" eb="81">
      <t xml:space="preserve">トチノ </t>
    </rPh>
    <rPh sb="90" eb="92">
      <t xml:space="preserve">ショユウ </t>
    </rPh>
    <phoneticPr fontId="19"/>
  </si>
  <si>
    <t>フランスの貴族と聖職者総数推計に関する詳細 (結果は総人口比で表示)</t>
    <rPh sb="5" eb="7">
      <t xml:space="preserve">キゾクト </t>
    </rPh>
    <rPh sb="11" eb="13">
      <t xml:space="preserve">ソウスウ </t>
    </rPh>
    <rPh sb="13" eb="15">
      <t xml:space="preserve">スイケイ </t>
    </rPh>
    <rPh sb="16" eb="17">
      <t xml:space="preserve">カンスル </t>
    </rPh>
    <rPh sb="19" eb="21">
      <t xml:space="preserve">ショウサイ </t>
    </rPh>
    <rPh sb="23" eb="25">
      <t xml:space="preserve">ケッカハ </t>
    </rPh>
    <rPh sb="26" eb="30">
      <t xml:space="preserve">ソウジンコウヒ </t>
    </rPh>
    <rPh sb="31" eb="33">
      <t xml:space="preserve">ヒョウジ </t>
    </rPh>
    <phoneticPr fontId="19"/>
  </si>
  <si>
    <t>男性聖職者</t>
    <rPh sb="0" eb="2">
      <t xml:space="preserve">ダンセイ </t>
    </rPh>
    <phoneticPr fontId="19"/>
  </si>
  <si>
    <t>女性聖職者</t>
    <rPh sb="0" eb="2">
      <t xml:space="preserve">ジョセイ </t>
    </rPh>
    <phoneticPr fontId="19"/>
  </si>
  <si>
    <t xml:space="preserve">聖職者. 1660 : ルイ14世とColbertの下で行われた調査の結果に基づく推計: 26万人 (教区付き10万 + 一般16万、うち女性8万). </t>
    <rPh sb="16" eb="17">
      <t xml:space="preserve">セイ </t>
    </rPh>
    <rPh sb="26" eb="27">
      <t xml:space="preserve">シタ </t>
    </rPh>
    <rPh sb="28" eb="29">
      <t xml:space="preserve">オコナワレタ </t>
    </rPh>
    <rPh sb="32" eb="34">
      <t xml:space="preserve">チョウサ </t>
    </rPh>
    <rPh sb="35" eb="37">
      <t xml:space="preserve">ケッカ </t>
    </rPh>
    <rPh sb="38" eb="39">
      <t xml:space="preserve">モトヅク </t>
    </rPh>
    <rPh sb="41" eb="43">
      <t xml:space="preserve">スイケイ </t>
    </rPh>
    <rPh sb="47" eb="48">
      <t xml:space="preserve">マｎ </t>
    </rPh>
    <rPh sb="48" eb="49">
      <t xml:space="preserve">ニｎ </t>
    </rPh>
    <rPh sb="51" eb="54">
      <t xml:space="preserve">キョウクツキ </t>
    </rPh>
    <rPh sb="57" eb="58">
      <t xml:space="preserve">マｎ </t>
    </rPh>
    <rPh sb="61" eb="63">
      <t xml:space="preserve">イッパｎ </t>
    </rPh>
    <rPh sb="65" eb="66">
      <t xml:space="preserve">マｎ </t>
    </rPh>
    <rPh sb="69" eb="71">
      <t xml:space="preserve">ジョセイ </t>
    </rPh>
    <rPh sb="72" eb="73">
      <t xml:space="preserve">マｎ </t>
    </rPh>
    <phoneticPr fontId="19"/>
  </si>
  <si>
    <t>1872-1876国勢調査からの推計 (教区付きと一般聖職者合計で 15万人ほど)と整合しない。</t>
    <rPh sb="9" eb="13">
      <t xml:space="preserve">コクセイチョウサカラノ </t>
    </rPh>
    <rPh sb="16" eb="18">
      <t xml:space="preserve">スイケイ </t>
    </rPh>
    <rPh sb="20" eb="23">
      <t xml:space="preserve">キョウクツキ </t>
    </rPh>
    <rPh sb="25" eb="27">
      <t xml:space="preserve">イッパｎ </t>
    </rPh>
    <rPh sb="30" eb="32">
      <t xml:space="preserve">ゴウケイ </t>
    </rPh>
    <rPh sb="36" eb="37">
      <t xml:space="preserve">マｎ </t>
    </rPh>
    <rPh sb="37" eb="38">
      <t xml:space="preserve">ニｎ </t>
    </rPh>
    <rPh sb="42" eb="44">
      <t xml:space="preserve">セイゴウ </t>
    </rPh>
    <phoneticPr fontId="19"/>
  </si>
  <si>
    <t>(また1660と1780年のフランス聖職者に関する整合した推計は Milhaud 2018 p.26 も参照: 総人口の0.5％から 1.3%に増加)</t>
    <rPh sb="12" eb="13">
      <t xml:space="preserve">ネｎ </t>
    </rPh>
    <rPh sb="22" eb="23">
      <t xml:space="preserve">カンスル </t>
    </rPh>
    <rPh sb="25" eb="27">
      <t xml:space="preserve">セイゴウ </t>
    </rPh>
    <rPh sb="29" eb="31">
      <t xml:space="preserve">スイケイ </t>
    </rPh>
    <rPh sb="52" eb="54">
      <t xml:space="preserve">サンショウ </t>
    </rPh>
    <rPh sb="56" eb="59">
      <t xml:space="preserve">ソウジンコウ </t>
    </rPh>
    <rPh sb="72" eb="74">
      <t xml:space="preserve">ゾウカ </t>
    </rPh>
    <phoneticPr fontId="19"/>
  </si>
  <si>
    <t>貴族と聖職者の人数に関する他の推計についての注</t>
    <rPh sb="0" eb="2">
      <t xml:space="preserve">キゾクト </t>
    </rPh>
    <rPh sb="7" eb="9">
      <t xml:space="preserve">ニンズウ </t>
    </rPh>
    <rPh sb="10" eb="11">
      <t xml:space="preserve">カンスル </t>
    </rPh>
    <rPh sb="13" eb="14">
      <t xml:space="preserve">タノ </t>
    </rPh>
    <rPh sb="15" eb="17">
      <t xml:space="preserve">スイケイ </t>
    </rPh>
    <rPh sb="22" eb="23">
      <t xml:space="preserve">チュウ </t>
    </rPh>
    <phoneticPr fontId="19"/>
  </si>
  <si>
    <t>Dauvergne 1973 p.191 (聖職者の推計なし。Exquillyより示唆を得た)</t>
    <rPh sb="26" eb="28">
      <t xml:space="preserve">スイケイ </t>
    </rPh>
    <rPh sb="41" eb="43">
      <t xml:space="preserve">シサヲ </t>
    </rPh>
    <rPh sb="44" eb="45">
      <t xml:space="preserve">エタ </t>
    </rPh>
    <phoneticPr fontId="19"/>
  </si>
  <si>
    <t xml:space="preserve">Exquilly 1780 p.6 (詳細なし、特に聖職者20万人の数字について) </t>
    <rPh sb="19" eb="21">
      <t xml:space="preserve">ショウサイ </t>
    </rPh>
    <rPh sb="24" eb="25">
      <t xml:space="preserve">トクニ </t>
    </rPh>
    <rPh sb="31" eb="33">
      <t xml:space="preserve">マンニｎ </t>
    </rPh>
    <rPh sb="34" eb="36">
      <t xml:space="preserve">スウジ </t>
    </rPh>
    <phoneticPr fontId="19"/>
  </si>
  <si>
    <t>Siéyès 1789, p.50-52: 詳細はあるが説得力がない。特に聖職者数 (81 400) は「僧侶と尼僧は30年間あまり減っていない」のでたった 17 000 とされている。</t>
    <rPh sb="22" eb="24">
      <t xml:space="preserve">ショウサイハ </t>
    </rPh>
    <rPh sb="28" eb="31">
      <t xml:space="preserve">セットクリョク </t>
    </rPh>
    <rPh sb="35" eb="36">
      <t xml:space="preserve">トクニ </t>
    </rPh>
    <rPh sb="40" eb="41">
      <t xml:space="preserve">スウ </t>
    </rPh>
    <rPh sb="53" eb="55">
      <t xml:space="preserve">ソウリョ </t>
    </rPh>
    <rPh sb="56" eb="58">
      <t xml:space="preserve">ニソウ </t>
    </rPh>
    <rPh sb="61" eb="62">
      <t xml:space="preserve">ネｎ </t>
    </rPh>
    <rPh sb="62" eb="63">
      <t xml:space="preserve">アイダ </t>
    </rPh>
    <rPh sb="66" eb="67">
      <t xml:space="preserve">ヘッテイナイ </t>
    </rPh>
    <phoneticPr fontId="19"/>
  </si>
  <si>
    <t>Morrison-Snyder 2000 p.66: 28Mが1788年に540m の貴族と聖職者 ("Braudel-Labrousse + Expillyの混合" だが説明なし)</t>
    <rPh sb="35" eb="36">
      <t xml:space="preserve">ネｎ </t>
    </rPh>
    <rPh sb="43" eb="45">
      <t xml:space="preserve">キゾクト </t>
    </rPh>
    <rPh sb="80" eb="82">
      <t xml:space="preserve">コンゴウ </t>
    </rPh>
    <rPh sb="86" eb="88">
      <t xml:space="preserve">セツメイ </t>
    </rPh>
    <phoneticPr fontId="19"/>
  </si>
  <si>
    <t>Soboul 1982 La révolution française, p.59-60 : 貴族35万, 聖職者12万、説明なし</t>
    <rPh sb="47" eb="49">
      <t xml:space="preserve">キゾク </t>
    </rPh>
    <rPh sb="51" eb="52">
      <t xml:space="preserve">マｎ </t>
    </rPh>
    <rPh sb="59" eb="60">
      <t xml:space="preserve">マｎ </t>
    </rPh>
    <rPh sb="61" eb="63">
      <t xml:space="preserve">セツメイ </t>
    </rPh>
    <phoneticPr fontId="19"/>
  </si>
  <si>
    <t>Lavoisier 1791 p.8 と p.23-26: 同じくとても低い推計値 (「Mohau と Michaudièreの研究を使い、貴族は王国の1/300と結論する。武器を取れる貴族は18 300人 (対する平民は 5.5M人)、女子供を含めても83 000(vs 平民25.0M)」 (見たところ聖職者については何もなし)</t>
    <rPh sb="30" eb="31">
      <t xml:space="preserve">オナジク </t>
    </rPh>
    <rPh sb="36" eb="37">
      <t xml:space="preserve">ヒクイ </t>
    </rPh>
    <rPh sb="38" eb="41">
      <t xml:space="preserve">スイケイチ </t>
    </rPh>
    <rPh sb="64" eb="66">
      <t xml:space="preserve">ケンキュウヲ </t>
    </rPh>
    <rPh sb="67" eb="68">
      <t xml:space="preserve">ツカイ </t>
    </rPh>
    <rPh sb="70" eb="72">
      <t xml:space="preserve">キゾクハ </t>
    </rPh>
    <rPh sb="73" eb="75">
      <t xml:space="preserve">オウコクノ </t>
    </rPh>
    <rPh sb="82" eb="84">
      <t xml:space="preserve">ケツロｎ </t>
    </rPh>
    <rPh sb="87" eb="89">
      <t xml:space="preserve">ブキヲ </t>
    </rPh>
    <rPh sb="90" eb="91">
      <t xml:space="preserve">トレル </t>
    </rPh>
    <rPh sb="93" eb="95">
      <t xml:space="preserve">キゾクハ </t>
    </rPh>
    <rPh sb="102" eb="103">
      <t xml:space="preserve">ニｎ </t>
    </rPh>
    <rPh sb="105" eb="106">
      <t xml:space="preserve">タイスル </t>
    </rPh>
    <rPh sb="108" eb="110">
      <t xml:space="preserve">ヘイミｎ </t>
    </rPh>
    <rPh sb="116" eb="117">
      <t xml:space="preserve">ニｎ </t>
    </rPh>
    <rPh sb="119" eb="122">
      <t xml:space="preserve">オンナコドモ </t>
    </rPh>
    <rPh sb="123" eb="124">
      <t xml:space="preserve">フクメテモ </t>
    </rPh>
    <rPh sb="137" eb="139">
      <t xml:space="preserve">ヘイミｎ </t>
    </rPh>
    <rPh sb="148" eb="149">
      <t xml:space="preserve">ミタトコロ </t>
    </rPh>
    <rPh sb="161" eb="162">
      <t xml:space="preserve">ナニモ </t>
    </rPh>
    <phoneticPr fontId="19"/>
  </si>
  <si>
    <t>Isnard 1781: 興味深い「富の論説」だが、記憶ちがいでなければ貴族や聖職者の人数については触れず</t>
    <rPh sb="13" eb="16">
      <t xml:space="preserve">キョウミブカイ </t>
    </rPh>
    <rPh sb="18" eb="19">
      <t xml:space="preserve">トミノ </t>
    </rPh>
    <rPh sb="20" eb="22">
      <t xml:space="preserve">ロンセツ </t>
    </rPh>
    <rPh sb="26" eb="28">
      <t xml:space="preserve">キオクチガイ </t>
    </rPh>
    <rPh sb="36" eb="38">
      <t xml:space="preserve">キゾクヤ </t>
    </rPh>
    <rPh sb="43" eb="45">
      <t xml:space="preserve">ニンズウニ </t>
    </rPh>
    <rPh sb="50" eb="51">
      <t xml:space="preserve">フレズ </t>
    </rPh>
    <phoneticPr fontId="19"/>
  </si>
  <si>
    <t>フランスの貴族と聖職者人数推計の詳細 (同じ結果を成人男性人口の割合で表示)</t>
    <rPh sb="5" eb="7">
      <t xml:space="preserve">キゾクト </t>
    </rPh>
    <rPh sb="11" eb="13">
      <t xml:space="preserve">ニンズウ </t>
    </rPh>
    <rPh sb="13" eb="15">
      <t xml:space="preserve">スイケイノ </t>
    </rPh>
    <rPh sb="16" eb="18">
      <t xml:space="preserve">ショウサイ </t>
    </rPh>
    <rPh sb="20" eb="21">
      <t xml:space="preserve">オナジ </t>
    </rPh>
    <rPh sb="22" eb="24">
      <t xml:space="preserve">ケッカヲ </t>
    </rPh>
    <rPh sb="25" eb="29">
      <t xml:space="preserve">セイジンダンセイ </t>
    </rPh>
    <rPh sb="29" eb="31">
      <t xml:space="preserve">ジンコウ </t>
    </rPh>
    <rPh sb="32" eb="34">
      <t xml:space="preserve">ワリアイ </t>
    </rPh>
    <rPh sb="35" eb="37">
      <t xml:space="preserve">ヒョウジ </t>
    </rPh>
    <phoneticPr fontId="19"/>
  </si>
  <si>
    <t>カソリック聖職者総数</t>
    <rPh sb="8" eb="10">
      <t xml:space="preserve">ソウスウ </t>
    </rPh>
    <phoneticPr fontId="19"/>
  </si>
  <si>
    <t>教区付き聖職者</t>
    <rPh sb="2" eb="3">
      <t xml:space="preserve">ツキ </t>
    </rPh>
    <phoneticPr fontId="19"/>
  </si>
  <si>
    <t>一般聖職者</t>
    <phoneticPr fontId="19"/>
  </si>
  <si>
    <t>男性聖職者/総聖職者比率</t>
    <rPh sb="0" eb="1">
      <t xml:space="preserve">ダンセイ </t>
    </rPh>
    <rPh sb="6" eb="7">
      <t xml:space="preserve">ソウ </t>
    </rPh>
    <rPh sb="10" eb="12">
      <t xml:space="preserve">ヒリツ </t>
    </rPh>
    <phoneticPr fontId="19"/>
  </si>
  <si>
    <t>男性聖職者/総男性人口比率</t>
    <rPh sb="6" eb="7">
      <t xml:space="preserve">ソウ </t>
    </rPh>
    <rPh sb="7" eb="9">
      <t xml:space="preserve">ダンセイ </t>
    </rPh>
    <rPh sb="9" eb="11">
      <t xml:space="preserve">ジンコウ </t>
    </rPh>
    <rPh sb="11" eb="13">
      <t xml:space="preserve">ヒリツ </t>
    </rPh>
    <phoneticPr fontId="19"/>
  </si>
  <si>
    <t>使用人/教区付き聖職者世帯</t>
    <rPh sb="0" eb="1">
      <t xml:space="preserve">シヨウニｎ </t>
    </rPh>
    <rPh sb="4" eb="7">
      <t xml:space="preserve">キョウクツキ </t>
    </rPh>
    <rPh sb="11" eb="13">
      <t xml:space="preserve">セタイ </t>
    </rPh>
    <phoneticPr fontId="19"/>
  </si>
  <si>
    <t>使用人/一般聖職者世帯</t>
    <rPh sb="0" eb="3">
      <t xml:space="preserve">シヨウニｎ </t>
    </rPh>
    <rPh sb="4" eb="6">
      <t xml:space="preserve">イッパンシサｎ </t>
    </rPh>
    <rPh sb="9" eb="11">
      <t xml:space="preserve">セタイ </t>
    </rPh>
    <phoneticPr fontId="19"/>
  </si>
  <si>
    <t>ラビ (ユダヤ教聖職者)</t>
  </si>
  <si>
    <t>(家族 = カソリック聖職者ではとても少ない (父母、姉妹) が、プロテスタントとユダヤ教聖職者ではとても大きい)</t>
    <rPh sb="1" eb="3">
      <t xml:space="preserve">カゾク </t>
    </rPh>
    <rPh sb="19" eb="20">
      <t xml:space="preserve">スクナイ </t>
    </rPh>
    <rPh sb="24" eb="26">
      <t xml:space="preserve">フボ </t>
    </rPh>
    <rPh sb="27" eb="29">
      <t xml:space="preserve">シマイ </t>
    </rPh>
    <rPh sb="53" eb="54">
      <t xml:space="preserve">オオキイ </t>
    </rPh>
    <phoneticPr fontId="19"/>
  </si>
  <si>
    <t>国勢調査 2014: 2018/5/31にINSEEサイトから取得した RP2014 表より (&lt;20 000 聖職者/宗教 = 1998よりほぼ変わらず; 宗教別データなし)</t>
    <rPh sb="31" eb="33">
      <t xml:space="preserve">シュトクシタ </t>
    </rPh>
    <rPh sb="43" eb="44">
      <t xml:space="preserve">ヒョウ </t>
    </rPh>
    <rPh sb="60" eb="62">
      <t xml:space="preserve">シュウキョウ </t>
    </rPh>
    <rPh sb="73" eb="74">
      <t xml:space="preserve">カワラズ </t>
    </rPh>
    <rPh sb="79" eb="82">
      <t xml:space="preserve">シュウキョウベツ </t>
    </rPh>
    <phoneticPr fontId="19"/>
  </si>
  <si>
    <t>(さらに教区付き/一般、男/女を区分しているのは 1872-1876 だけ。1906からは男/女しかわからず、一般聖職者は仮定が必要 (10k))</t>
    <rPh sb="4" eb="7">
      <t xml:space="preserve">キョウクツキ </t>
    </rPh>
    <rPh sb="9" eb="11">
      <t xml:space="preserve">イッッパｎ </t>
    </rPh>
    <rPh sb="12" eb="13">
      <t xml:space="preserve">オトコ </t>
    </rPh>
    <rPh sb="14" eb="15">
      <t xml:space="preserve">オンナヲ </t>
    </rPh>
    <rPh sb="16" eb="18">
      <t xml:space="preserve">クブｎ </t>
    </rPh>
    <rPh sb="45" eb="46">
      <t xml:space="preserve">オトコ </t>
    </rPh>
    <rPh sb="47" eb="48">
      <t xml:space="preserve">オンナ </t>
    </rPh>
    <rPh sb="55" eb="57">
      <t xml:space="preserve">イッパｎ </t>
    </rPh>
    <rPh sb="61" eb="63">
      <t xml:space="preserve">カテイ </t>
    </rPh>
    <rPh sb="64" eb="66">
      <t xml:space="preserve">ヒツヨウ </t>
    </rPh>
    <phoneticPr fontId="19"/>
  </si>
  <si>
    <t>(2) 長期トレンドに注目するほうがいい: 概算で聖職者 = 1780年人口の0.7% , 1872年は0.4%, 2014年は0.1%未満</t>
    <rPh sb="4" eb="6">
      <t xml:space="preserve">チョウキトレンドニ </t>
    </rPh>
    <rPh sb="11" eb="13">
      <t xml:space="preserve">チュウモク </t>
    </rPh>
    <rPh sb="22" eb="24">
      <t xml:space="preserve">ガイサｎ </t>
    </rPh>
    <rPh sb="35" eb="36">
      <t xml:space="preserve">ネｎ </t>
    </rPh>
    <rPh sb="36" eb="38">
      <t xml:space="preserve">ジンコウノ </t>
    </rPh>
    <rPh sb="50" eb="51">
      <t xml:space="preserve">ネｎ </t>
    </rPh>
    <rPh sb="62" eb="63">
      <t xml:space="preserve">ネｎ </t>
    </rPh>
    <rPh sb="68" eb="70">
      <t xml:space="preserve">ミマｎ </t>
    </rPh>
    <phoneticPr fontId="19"/>
  </si>
  <si>
    <t>1872年の結果によれば聖職者は15万人近く (Desrosières 1977でも明確に再現される)</t>
    <rPh sb="4" eb="5">
      <t xml:space="preserve">ネｎ </t>
    </rPh>
    <rPh sb="6" eb="8">
      <t xml:space="preserve">ケッカ </t>
    </rPh>
    <rPh sb="18" eb="19">
      <t xml:space="preserve">マｎ </t>
    </rPh>
    <rPh sb="19" eb="20">
      <t xml:space="preserve">ニｎ </t>
    </rPh>
    <rPh sb="20" eb="21">
      <t xml:space="preserve">チカク </t>
    </rPh>
    <rPh sb="42" eb="44">
      <t xml:space="preserve">メイカクニ </t>
    </rPh>
    <rPh sb="45" eb="47">
      <t xml:space="preserve">サイゲｎ </t>
    </rPh>
    <phoneticPr fontId="19"/>
  </si>
  <si>
    <t>1660年のColbert推計では僧侶と尼僧は半々 (各8万人) で、聖職者のうち男性は70％。</t>
  </si>
  <si>
    <t>Braudel-Labrousse tome 3 (1789-1880), p.62のSoboul :ノルド地域では聖職者と貴族の保有地は1788年から1802年で42％ *(聖職者20％、貴族22％) から12％ (1％、11％) に下がった</t>
    <rPh sb="54" eb="56">
      <t xml:space="preserve">チイキ </t>
    </rPh>
    <rPh sb="62" eb="64">
      <t xml:space="preserve">キゾク </t>
    </rPh>
    <rPh sb="65" eb="68">
      <t xml:space="preserve">ホユウチハ </t>
    </rPh>
    <rPh sb="73" eb="74">
      <t xml:space="preserve">ネｎ </t>
    </rPh>
    <rPh sb="80" eb="81">
      <t xml:space="preserve">ネｎ </t>
    </rPh>
    <rPh sb="95" eb="97">
      <t xml:space="preserve">キゾク </t>
    </rPh>
    <rPh sb="118" eb="119">
      <t xml:space="preserve">サガッタ </t>
    </rPh>
    <phoneticPr fontId="19"/>
  </si>
  <si>
    <t xml:space="preserve">Alvaredo 2017 slide 40 で、1933年教会について、コルドバ (1.1mha/400m) とセビリア (1,0/589m) を参照 </t>
    <rPh sb="29" eb="30">
      <t xml:space="preserve">ネｎ </t>
    </rPh>
    <rPh sb="30" eb="32">
      <t xml:space="preserve">キョウカイニ </t>
    </rPh>
    <rPh sb="74" eb="76">
      <t xml:space="preserve">サンショウ </t>
    </rPh>
    <phoneticPr fontId="19"/>
  </si>
  <si>
    <t>Vauban 1707 は国の本当の計数を可能にする書式は挙げているが、実際の詳細推計はしていない (ただし p.111 (pdf) : 1698年総人口19.1M ;貴族と聖職者については何もなし)</t>
    <rPh sb="13" eb="14">
      <t xml:space="preserve">クニノ </t>
    </rPh>
    <rPh sb="15" eb="17">
      <t xml:space="preserve">ホントウノ </t>
    </rPh>
    <rPh sb="18" eb="20">
      <t xml:space="preserve">ケイスウヲ </t>
    </rPh>
    <rPh sb="21" eb="23">
      <t xml:space="preserve">カノウニ </t>
    </rPh>
    <rPh sb="26" eb="28">
      <t xml:space="preserve">ショシキ </t>
    </rPh>
    <rPh sb="29" eb="30">
      <t xml:space="preserve">アゲテイルガ </t>
    </rPh>
    <rPh sb="36" eb="38">
      <t xml:space="preserve">ジッサイノ </t>
    </rPh>
    <rPh sb="39" eb="41">
      <t xml:space="preserve">ショウサイ </t>
    </rPh>
    <rPh sb="41" eb="43">
      <t xml:space="preserve">スイケイハ </t>
    </rPh>
    <rPh sb="73" eb="74">
      <t xml:space="preserve">ネｎ </t>
    </rPh>
    <rPh sb="74" eb="77">
      <t xml:space="preserve">ソウジンコウ </t>
    </rPh>
    <rPh sb="84" eb="86">
      <t xml:space="preserve">キゾク </t>
    </rPh>
    <rPh sb="95" eb="96">
      <t xml:space="preserve">ナニモ </t>
    </rPh>
    <phoneticPr fontId="19"/>
  </si>
  <si>
    <t>これらの推計をめぐる完全な書誌参照文献については当該章の補遺を参照</t>
    <rPh sb="24" eb="27">
      <t xml:space="preserve">トウガイショウ </t>
    </rPh>
    <phoneticPr fontId="19"/>
  </si>
  <si>
    <t>これらの推計をめぐる完全な書誌参照文献については当該章の補遺を参照</t>
    <phoneticPr fontId="19"/>
  </si>
  <si>
    <t>フランス.</t>
    <phoneticPr fontId="19"/>
  </si>
  <si>
    <t>米国</t>
    <rPh sb="0" eb="2">
      <t xml:space="preserve">ベイコク </t>
    </rPh>
    <phoneticPr fontId="19"/>
  </si>
  <si>
    <t>日本</t>
    <rPh sb="0" eb="2">
      <t xml:space="preserve">ニホｎ </t>
    </rPh>
    <phoneticPr fontId="19"/>
  </si>
  <si>
    <t>フランス</t>
    <phoneticPr fontId="19"/>
  </si>
  <si>
    <t>パリ遺産における貴族の割合, 1780-1910年のグラフで使ったデータ</t>
    <rPh sb="24" eb="25">
      <t xml:space="preserve">ネｎ </t>
    </rPh>
    <rPh sb="30" eb="31">
      <t xml:space="preserve">ツカッタ </t>
    </rPh>
    <phoneticPr fontId="19"/>
  </si>
  <si>
    <t>トマ・ピケティ, 資本とイデオロギー, みすず書房 2023</t>
    <rPh sb="9" eb="11">
      <t xml:space="preserve">シホｎ </t>
    </rPh>
    <rPh sb="23" eb="25">
      <t xml:space="preserve">ショボウ </t>
    </rPh>
    <phoneticPr fontId="19"/>
  </si>
  <si>
    <t>スペイン 1750年</t>
    <rPh sb="9" eb="10">
      <t xml:space="preserve">ネｎ </t>
    </rPh>
    <phoneticPr fontId="19"/>
  </si>
  <si>
    <t>フランス1780年</t>
    <rPh sb="8" eb="9">
      <t xml:space="preserve">ネｎ </t>
    </rPh>
    <phoneticPr fontId="19"/>
  </si>
  <si>
    <t>フランス 2010年</t>
    <rPh sb="9" eb="10">
      <t xml:space="preserve">ネｎ </t>
    </rPh>
    <phoneticPr fontId="19"/>
  </si>
  <si>
    <t>米国 2010年</t>
    <rPh sb="0" eb="2">
      <t xml:space="preserve">ベイコク </t>
    </rPh>
    <rPh sb="7" eb="8">
      <t xml:space="preserve">ネｎ </t>
    </rPh>
    <phoneticPr fontId="19"/>
  </si>
  <si>
    <t>日本 2010年</t>
    <rPh sb="0" eb="2">
      <t>ニｈ</t>
    </rPh>
    <rPh sb="7" eb="8">
      <t xml:space="preserve">ネｎ </t>
    </rPh>
    <phoneticPr fontId="19"/>
  </si>
  <si>
    <t>(1990-2010年平均)</t>
    <rPh sb="10" eb="11">
      <t xml:space="preserve">ネｎ </t>
    </rPh>
    <rPh sb="11" eb="13">
      <t xml:space="preserve">ヘイキｎ </t>
    </rPh>
    <phoneticPr fontId="19"/>
  </si>
  <si>
    <t>表 2-2  フランスの聖職者と貴族   1380-1780年                     (成人男子の比率%)</t>
    <rPh sb="30" eb="31">
      <t xml:space="preserve">ネｎ </t>
    </rPh>
    <rPh sb="57" eb="61">
      <t xml:space="preserve">セイジンダンシ ヒリツ </t>
    </rPh>
    <phoneticPr fontId="19"/>
  </si>
  <si>
    <r>
      <rPr>
        <b/>
        <sz val="12"/>
        <color theme="1"/>
        <rFont val="Arial"/>
        <family val="2"/>
      </rPr>
      <t xml:space="preserve">解釈: </t>
    </r>
    <r>
      <rPr>
        <sz val="12"/>
        <color theme="1"/>
        <rFont val="Arial"/>
        <family val="2"/>
      </rPr>
      <t xml:space="preserve">1780年に、貴族と聖職者はそれぞれフランス成人男子人口の 1.7% と 0.7% 、つまり支配階級2つで2.4% (830万人中の20万人ほど) を占めていた。
</t>
    </r>
    <r>
      <rPr>
        <b/>
        <sz val="12"/>
        <color theme="1"/>
        <rFont val="Arial"/>
        <family val="2"/>
      </rPr>
      <t>出所と時系列データ:</t>
    </r>
    <r>
      <rPr>
        <sz val="12"/>
        <color theme="1"/>
        <rFont val="Arial"/>
        <family val="2"/>
      </rPr>
      <t xml:space="preserve"> piketty.pse.ens.fr/ideology参照。</t>
    </r>
    <rPh sb="26" eb="27">
      <t>セイジ</t>
    </rPh>
    <rPh sb="50" eb="54">
      <t xml:space="preserve">シハイカイキュウ </t>
    </rPh>
    <rPh sb="66" eb="68">
      <t xml:space="preserve">マンニｎ </t>
    </rPh>
    <rPh sb="68" eb="69">
      <t xml:space="preserve">チュウ </t>
    </rPh>
    <rPh sb="72" eb="74">
      <t xml:space="preserve">マンニｎ </t>
    </rPh>
    <rPh sb="79" eb="80">
      <t xml:space="preserve">シメテイタ </t>
    </rPh>
    <phoneticPr fontId="19"/>
  </si>
  <si>
    <r>
      <rPr>
        <b/>
        <sz val="16"/>
        <color theme="1"/>
        <rFont val="MS Gothic"/>
        <family val="2"/>
        <charset val="128"/>
      </rPr>
      <t>表</t>
    </r>
    <r>
      <rPr>
        <b/>
        <sz val="16"/>
        <color theme="1"/>
        <rFont val="Arial"/>
        <family val="2"/>
      </rPr>
      <t xml:space="preserve"> 2-1  </t>
    </r>
    <r>
      <rPr>
        <b/>
        <sz val="16"/>
        <color theme="1"/>
        <rFont val="MS Gothic"/>
        <family val="2"/>
        <charset val="128"/>
      </rPr>
      <t>フランスの聖職者と貴族</t>
    </r>
    <r>
      <rPr>
        <b/>
        <sz val="16"/>
        <color theme="1"/>
        <rFont val="Arial"/>
        <family val="2"/>
      </rPr>
      <t xml:space="preserve"> 1380-1780</t>
    </r>
    <r>
      <rPr>
        <b/>
        <sz val="16"/>
        <color theme="1"/>
        <rFont val="MS Gothic"/>
        <family val="2"/>
        <charset val="128"/>
      </rPr>
      <t>年</t>
    </r>
    <r>
      <rPr>
        <b/>
        <sz val="16"/>
        <color theme="1"/>
        <rFont val="Arial"/>
        <family val="2"/>
      </rPr>
      <t xml:space="preserve">                                   (</t>
    </r>
    <r>
      <rPr>
        <b/>
        <sz val="16"/>
        <color theme="1"/>
        <rFont val="MS Gothic"/>
        <family val="2"/>
        <charset val="128"/>
      </rPr>
      <t>総人口比</t>
    </r>
    <r>
      <rPr>
        <b/>
        <sz val="16"/>
        <color theme="1"/>
        <rFont val="Arial"/>
        <family val="2"/>
      </rPr>
      <t>)</t>
    </r>
    <rPh sb="0" eb="1">
      <t xml:space="preserve">ヒョウ </t>
    </rPh>
    <rPh sb="16" eb="18">
      <t xml:space="preserve">キゾク </t>
    </rPh>
    <rPh sb="28" eb="29">
      <t xml:space="preserve">ネｎ </t>
    </rPh>
    <rPh sb="65" eb="69">
      <t xml:space="preserve">ソウジンコウヒ </t>
    </rPh>
    <phoneticPr fontId="19"/>
  </si>
  <si>
    <r>
      <rPr>
        <b/>
        <sz val="12"/>
        <color theme="1"/>
        <rFont val="MS Gothic"/>
        <family val="2"/>
        <charset val="128"/>
      </rPr>
      <t>解釈</t>
    </r>
    <r>
      <rPr>
        <b/>
        <sz val="12"/>
        <color theme="1"/>
        <rFont val="Arial"/>
        <family val="2"/>
      </rPr>
      <t xml:space="preserve">: </t>
    </r>
    <r>
      <rPr>
        <sz val="12"/>
        <color theme="1"/>
        <rFont val="Arial"/>
        <family val="2"/>
      </rPr>
      <t>1780</t>
    </r>
    <r>
      <rPr>
        <sz val="12"/>
        <color theme="1"/>
        <rFont val="MS Gothic"/>
        <family val="2"/>
        <charset val="128"/>
      </rPr>
      <t>年に、貴族と聖職者はそれぞれフランス全人口の</t>
    </r>
    <r>
      <rPr>
        <sz val="12"/>
        <color theme="1"/>
        <rFont val="Arial"/>
        <family val="2"/>
      </rPr>
      <t xml:space="preserve"> 0.8% </t>
    </r>
    <r>
      <rPr>
        <sz val="12"/>
        <color theme="1"/>
        <rFont val="MS Gothic"/>
        <family val="2"/>
        <charset val="128"/>
      </rPr>
      <t>と</t>
    </r>
    <r>
      <rPr>
        <sz val="12"/>
        <color theme="1"/>
        <rFont val="Arial"/>
        <family val="2"/>
      </rPr>
      <t xml:space="preserve"> 0.7%</t>
    </r>
    <r>
      <rPr>
        <sz val="12"/>
        <color theme="1"/>
        <rFont val="MS Gothic"/>
        <family val="2"/>
        <charset val="128"/>
      </rPr>
      <t>、支配階級合計で</t>
    </r>
    <r>
      <rPr>
        <sz val="12"/>
        <color theme="1"/>
        <rFont val="Arial"/>
        <family val="2"/>
      </rPr>
      <t>1.5%</t>
    </r>
    <r>
      <rPr>
        <sz val="12"/>
        <color theme="1"/>
        <rFont val="MS Gothic"/>
        <family val="2"/>
        <charset val="128"/>
      </rPr>
      <t>だった</t>
    </r>
    <r>
      <rPr>
        <sz val="12"/>
        <color theme="1"/>
        <rFont val="Arial"/>
        <family val="2"/>
      </rPr>
      <t xml:space="preserve"> (2800</t>
    </r>
    <r>
      <rPr>
        <sz val="12"/>
        <color theme="1"/>
        <rFont val="MS Gothic"/>
        <family val="2"/>
        <charset val="128"/>
      </rPr>
      <t>万人中の</t>
    </r>
    <r>
      <rPr>
        <sz val="12"/>
        <color theme="1"/>
        <rFont val="Arial"/>
        <family val="2"/>
      </rPr>
      <t xml:space="preserve"> 41</t>
    </r>
    <r>
      <rPr>
        <sz val="12"/>
        <color theme="1"/>
        <rFont val="MS Gothic"/>
        <family val="2"/>
        <charset val="128"/>
      </rPr>
      <t>万人</t>
    </r>
    <r>
      <rPr>
        <sz val="12"/>
        <color theme="1"/>
        <rFont val="Arial"/>
        <family val="2"/>
      </rPr>
      <t>)</t>
    </r>
    <r>
      <rPr>
        <sz val="12"/>
        <color theme="1"/>
        <rFont val="MS Gothic"/>
        <family val="2"/>
        <charset val="128"/>
      </rPr>
      <t>。</t>
    </r>
    <r>
      <rPr>
        <b/>
        <sz val="12"/>
        <color theme="1"/>
        <rFont val="MS Gothic"/>
        <family val="2"/>
        <charset val="128"/>
      </rPr>
      <t>出所と時系列データ</t>
    </r>
    <r>
      <rPr>
        <b/>
        <sz val="12"/>
        <color theme="1"/>
        <rFont val="Arial"/>
        <family val="2"/>
      </rPr>
      <t>:</t>
    </r>
    <r>
      <rPr>
        <sz val="12"/>
        <color theme="1"/>
        <rFont val="Arial"/>
        <family val="2"/>
      </rPr>
      <t xml:space="preserve"> piketty.pse.ens.fr/ideology</t>
    </r>
    <r>
      <rPr>
        <sz val="12"/>
        <color theme="1"/>
        <rFont val="MS Gothic"/>
        <family val="2"/>
        <charset val="128"/>
      </rPr>
      <t>参照。</t>
    </r>
    <rPh sb="0" eb="2">
      <t xml:space="preserve">カイシャク </t>
    </rPh>
    <rPh sb="63" eb="65">
      <t xml:space="preserve">マンニｎ </t>
    </rPh>
    <rPh sb="65" eb="66">
      <t xml:space="preserve">チュウノ </t>
    </rPh>
    <rPh sb="70" eb="72">
      <t xml:space="preserve">マンニｎ </t>
    </rPh>
    <rPh sb="74" eb="75">
      <t>シュッショ</t>
    </rPh>
    <rPh sb="112" eb="113">
      <t>サンシ</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</si>
</sst>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6">
    <font>
      <sz val="11"/>
      <color theme="1"/>
      <name val="ＭＳ Ｐゴシック"/>
      <family val="2"/>
      <scheme val="minor"/>
    </font>
    <font>
      <sz val="12"/>
      <color theme="1"/>
      <name val="Arial"/>
      <family val="2"/>
    </font>
    <font>
      <sz val="12"/>
      <color theme="1"/>
      <name val="Arial"/>
      <family val="2"/>
    </font>
    <font>
      <b/>
      <sz val="12"/>
      <color theme="1"/>
      <name val="Arial"/>
      <family val="2"/>
    </font>
    <font>
      <u/>
      <sz val="11"/>
      <color theme="10"/>
      <name val="ＭＳ Ｐゴシック"/>
      <family val="2"/>
      <scheme val="minor"/>
    </font>
    <font>
      <u/>
      <sz val="11"/>
      <color theme="11"/>
      <name val="ＭＳ Ｐゴシック"/>
      <family val="2"/>
      <scheme val="minor"/>
    </font>
    <font>
      <u/>
      <sz val="12"/>
      <color theme="1"/>
      <name val="Arial"/>
      <family val="2"/>
    </font>
    <font>
      <sz val="11"/>
      <color theme="1"/>
      <name val="Arial"/>
      <family val="2"/>
    </font>
    <font>
      <sz val="10"/>
      <name val="Arial"/>
      <family val="2"/>
    </font>
    <font>
      <sz val="12"/>
      <name val="Arial"/>
      <family val="2"/>
    </font>
    <font>
      <b/>
      <sz val="12"/>
      <name val="Arial"/>
      <family val="2"/>
    </font>
    <font>
      <sz val="12"/>
      <color theme="1"/>
      <name val="Arial Narrow"/>
      <family val="2"/>
    </font>
    <font>
      <b/>
      <sz val="14"/>
      <color theme="1"/>
      <name val="Arial"/>
      <family val="2"/>
    </font>
    <font>
      <b/>
      <sz val="16"/>
      <color theme="1"/>
      <name val="Arial"/>
      <family val="2"/>
    </font>
    <font>
      <sz val="14"/>
      <color theme="1"/>
      <name val="Arial"/>
      <family val="2"/>
    </font>
    <font>
      <b/>
      <u/>
      <sz val="12"/>
      <color theme="1"/>
      <name val="Arial"/>
      <family val="2"/>
    </font>
    <font>
      <sz val="12"/>
      <color theme="1"/>
      <name val="ＭＳ Ｐゴシック"/>
      <family val="2"/>
      <scheme val="minor"/>
    </font>
    <font>
      <sz val="11"/>
      <color theme="1"/>
      <name val="Times New Roman"/>
      <family val="2"/>
    </font>
    <font>
      <i/>
      <sz val="12"/>
      <color theme="1"/>
      <name val="Arial"/>
      <family val="2"/>
    </font>
    <font>
      <sz val="6"/>
      <name val="ＭＳ Ｐゴシック"/>
      <family val="3"/>
      <charset val="128"/>
      <scheme val="minor"/>
    </font>
    <font>
      <sz val="12"/>
      <name val="Kozuka Gothic Pro B"/>
      <family val="3"/>
      <charset val="128"/>
    </font>
    <font>
      <b/>
      <sz val="16"/>
      <color theme="1"/>
      <name val="MS Gothic"/>
      <family val="2"/>
      <charset val="128"/>
    </font>
    <font>
      <b/>
      <sz val="16"/>
      <color theme="1"/>
      <name val="Arial"/>
      <family val="2"/>
      <charset val="128"/>
    </font>
    <font>
      <b/>
      <sz val="12"/>
      <color theme="1"/>
      <name val="MS Gothic"/>
      <family val="2"/>
      <charset val="128"/>
    </font>
    <font>
      <sz val="12"/>
      <color theme="1"/>
      <name val="MS Gothic"/>
      <family val="2"/>
      <charset val="128"/>
    </font>
    <font>
      <sz val="12"/>
      <color theme="1"/>
      <name val="Arial"/>
      <family val="2"/>
      <charset val="128"/>
    </font>
  </fonts>
  <fills count="2">
    <fill>
      <patternFill patternType="none"/>
    </fill>
    <fill>
      <patternFill patternType="gray125"/>
    </fill>
  </fills>
  <borders count="16">
    <border>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style="thick">
        <color auto="1"/>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thick">
        <color auto="1"/>
      </right>
      <top style="medium">
        <color auto="1"/>
      </top>
      <bottom/>
      <diagonal/>
    </border>
  </borders>
  <cellStyleXfs count="1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 fillId="0" borderId="0"/>
    <xf numFmtId="0" fontId="17" fillId="0" borderId="0"/>
  </cellStyleXfs>
  <cellXfs count="72">
    <xf numFmtId="0" fontId="0" fillId="0" borderId="0" xfId="0"/>
    <xf numFmtId="0" fontId="2" fillId="0" borderId="0" xfId="0" applyFont="1"/>
    <xf numFmtId="0" fontId="3" fillId="0" borderId="0" xfId="0" applyFont="1"/>
    <xf numFmtId="0" fontId="3" fillId="0" borderId="0" xfId="0" applyFont="1" applyAlignment="1">
      <alignment horizontal="center" vertical="center" wrapText="1"/>
    </xf>
    <xf numFmtId="0" fontId="2" fillId="0" borderId="0" xfId="0" applyFont="1" applyAlignment="1">
      <alignment horizontal="center" vertical="center" wrapText="1"/>
    </xf>
    <xf numFmtId="3" fontId="3" fillId="0" borderId="0" xfId="0" applyNumberFormat="1" applyFont="1" applyAlignment="1">
      <alignment horizontal="center" vertical="center"/>
    </xf>
    <xf numFmtId="176" fontId="3" fillId="0" borderId="0" xfId="0" applyNumberFormat="1" applyFont="1" applyAlignment="1">
      <alignment horizontal="center" vertical="center"/>
    </xf>
    <xf numFmtId="3" fontId="2" fillId="0" borderId="0" xfId="0" applyNumberFormat="1" applyFont="1" applyAlignment="1">
      <alignment horizontal="center" vertical="center"/>
    </xf>
    <xf numFmtId="176" fontId="2" fillId="0" borderId="0" xfId="0" applyNumberFormat="1" applyFont="1" applyAlignment="1">
      <alignment horizontal="center" vertical="center"/>
    </xf>
    <xf numFmtId="0" fontId="2" fillId="0" borderId="0" xfId="0" applyFont="1" applyAlignment="1">
      <alignment horizontal="left" vertical="center"/>
    </xf>
    <xf numFmtId="46" fontId="6" fillId="0" borderId="0" xfId="0" applyNumberFormat="1" applyFont="1"/>
    <xf numFmtId="0" fontId="7" fillId="0" borderId="0" xfId="0" applyFont="1"/>
    <xf numFmtId="0" fontId="8" fillId="0" borderId="0" xfId="17"/>
    <xf numFmtId="0" fontId="9" fillId="0" borderId="0" xfId="17" applyFont="1"/>
    <xf numFmtId="9" fontId="9" fillId="0" borderId="0" xfId="17" applyNumberFormat="1" applyFont="1"/>
    <xf numFmtId="0" fontId="9" fillId="0" borderId="0" xfId="17" applyFont="1" applyAlignment="1">
      <alignment wrapText="1"/>
    </xf>
    <xf numFmtId="0" fontId="10" fillId="0" borderId="0" xfId="17" applyFont="1"/>
    <xf numFmtId="176" fontId="9" fillId="0" borderId="0" xfId="17" applyNumberFormat="1" applyFont="1" applyAlignment="1">
      <alignment horizontal="center"/>
    </xf>
    <xf numFmtId="176" fontId="8" fillId="0" borderId="0" xfId="17" applyNumberFormat="1" applyAlignment="1">
      <alignment horizontal="center"/>
    </xf>
    <xf numFmtId="0" fontId="11" fillId="0" borderId="4" xfId="0" applyFont="1" applyBorder="1" applyAlignment="1">
      <alignment horizontal="center"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wrapText="1"/>
    </xf>
    <xf numFmtId="176" fontId="14" fillId="0" borderId="8" xfId="0" applyNumberFormat="1" applyFont="1" applyBorder="1" applyAlignment="1">
      <alignment horizontal="center" vertical="center"/>
    </xf>
    <xf numFmtId="176" fontId="14" fillId="0" borderId="9" xfId="0" applyNumberFormat="1" applyFont="1" applyBorder="1" applyAlignment="1">
      <alignment horizontal="center" vertical="center"/>
    </xf>
    <xf numFmtId="176" fontId="12" fillId="0" borderId="8" xfId="0" applyNumberFormat="1" applyFont="1" applyBorder="1" applyAlignment="1">
      <alignment horizontal="center" vertical="center"/>
    </xf>
    <xf numFmtId="176" fontId="12" fillId="0" borderId="9" xfId="0" applyNumberFormat="1" applyFont="1" applyBorder="1" applyAlignment="1">
      <alignment horizontal="center" vertical="center"/>
    </xf>
    <xf numFmtId="0" fontId="12" fillId="0" borderId="10" xfId="0" applyFont="1" applyBorder="1" applyAlignment="1">
      <alignment horizontal="center" vertical="center" wrapText="1"/>
    </xf>
    <xf numFmtId="177" fontId="14" fillId="0" borderId="11" xfId="0" applyNumberFormat="1" applyFont="1" applyBorder="1" applyAlignment="1">
      <alignment horizontal="center" vertical="center"/>
    </xf>
    <xf numFmtId="177" fontId="14" fillId="0" borderId="12" xfId="0" applyNumberFormat="1" applyFont="1" applyBorder="1" applyAlignment="1">
      <alignment horizontal="center" vertical="center"/>
    </xf>
    <xf numFmtId="10" fontId="3" fillId="0" borderId="0" xfId="0" applyNumberFormat="1" applyFont="1" applyAlignment="1">
      <alignment horizontal="center" vertical="center"/>
    </xf>
    <xf numFmtId="0" fontId="2" fillId="0" borderId="0" xfId="0" applyFont="1" applyAlignment="1">
      <alignment horizontal="center"/>
    </xf>
    <xf numFmtId="176" fontId="2" fillId="0" borderId="0" xfId="0" applyNumberFormat="1" applyFont="1" applyAlignment="1">
      <alignment horizontal="center"/>
    </xf>
    <xf numFmtId="9" fontId="2" fillId="0" borderId="0" xfId="0" applyNumberFormat="1" applyFont="1" applyAlignment="1">
      <alignment horizontal="center" vertical="center"/>
    </xf>
    <xf numFmtId="176" fontId="2" fillId="0" borderId="0" xfId="0" applyNumberFormat="1" applyFont="1"/>
    <xf numFmtId="10" fontId="2" fillId="0" borderId="0" xfId="0" applyNumberFormat="1" applyFont="1" applyAlignment="1">
      <alignment horizontal="center" vertical="center"/>
    </xf>
    <xf numFmtId="46" fontId="15" fillId="0" borderId="0" xfId="0" applyNumberFormat="1" applyFont="1"/>
    <xf numFmtId="0" fontId="15" fillId="0" borderId="0" xfId="0" applyFont="1"/>
    <xf numFmtId="3" fontId="2" fillId="0" borderId="0" xfId="0" applyNumberFormat="1" applyFont="1" applyAlignment="1">
      <alignment horizontal="center"/>
    </xf>
    <xf numFmtId="0" fontId="16" fillId="0" borderId="0" xfId="0" applyFont="1"/>
    <xf numFmtId="0" fontId="15" fillId="0" borderId="0" xfId="0" applyFont="1" applyAlignment="1">
      <alignment horizontal="left" vertical="center" wrapText="1"/>
    </xf>
    <xf numFmtId="0" fontId="12" fillId="0" borderId="13" xfId="0" applyFont="1" applyBorder="1" applyAlignment="1">
      <alignment horizontal="center" vertical="center" wrapText="1"/>
    </xf>
    <xf numFmtId="3" fontId="14" fillId="0" borderId="8" xfId="0" applyNumberFormat="1" applyFont="1" applyBorder="1" applyAlignment="1">
      <alignment horizontal="center" vertical="center"/>
    </xf>
    <xf numFmtId="3" fontId="14" fillId="0" borderId="9" xfId="0" applyNumberFormat="1" applyFont="1" applyBorder="1" applyAlignment="1">
      <alignment horizontal="center" vertical="center"/>
    </xf>
    <xf numFmtId="3" fontId="14" fillId="0" borderId="11" xfId="0" applyNumberFormat="1" applyFont="1" applyBorder="1" applyAlignment="1">
      <alignment horizontal="center" vertical="center"/>
    </xf>
    <xf numFmtId="3" fontId="14" fillId="0" borderId="12" xfId="0" applyNumberFormat="1" applyFont="1" applyBorder="1" applyAlignment="1">
      <alignment horizontal="center" vertical="center"/>
    </xf>
    <xf numFmtId="176" fontId="12" fillId="0" borderId="14" xfId="0" applyNumberFormat="1" applyFont="1" applyBorder="1" applyAlignment="1">
      <alignment horizontal="center" vertical="center"/>
    </xf>
    <xf numFmtId="176" fontId="12" fillId="0" borderId="15" xfId="0" applyNumberFormat="1" applyFont="1" applyBorder="1" applyAlignment="1">
      <alignment horizontal="center" vertical="center"/>
    </xf>
    <xf numFmtId="0" fontId="12" fillId="0" borderId="4" xfId="0" applyFont="1" applyBorder="1" applyAlignment="1">
      <alignment horizontal="center" vertical="center" wrapText="1"/>
    </xf>
    <xf numFmtId="176" fontId="18" fillId="0" borderId="0" xfId="0" applyNumberFormat="1" applyFont="1" applyAlignment="1">
      <alignment horizontal="center" vertical="center"/>
    </xf>
    <xf numFmtId="9" fontId="18" fillId="0" borderId="0" xfId="0" applyNumberFormat="1" applyFont="1" applyAlignment="1">
      <alignment horizontal="center" vertical="center"/>
    </xf>
    <xf numFmtId="3" fontId="14" fillId="0" borderId="5" xfId="0" applyNumberFormat="1" applyFont="1" applyBorder="1" applyAlignment="1">
      <alignment horizontal="center" vertical="center"/>
    </xf>
    <xf numFmtId="3" fontId="14" fillId="0" borderId="6" xfId="0" applyNumberFormat="1" applyFont="1" applyBorder="1" applyAlignment="1">
      <alignment horizontal="center" vertical="center"/>
    </xf>
    <xf numFmtId="0" fontId="1" fillId="0" borderId="0" xfId="0" applyFont="1"/>
    <xf numFmtId="0" fontId="20" fillId="0" borderId="0" xfId="17" applyFont="1" applyAlignment="1">
      <alignment wrapText="1"/>
    </xf>
    <xf numFmtId="0" fontId="1" fillId="0" borderId="0" xfId="0" applyFont="1" applyAlignment="1">
      <alignment horizontal="center"/>
    </xf>
    <xf numFmtId="0" fontId="1" fillId="0" borderId="0" xfId="0" applyFont="1" applyAlignment="1">
      <alignment horizontal="left" vertical="center"/>
    </xf>
    <xf numFmtId="0" fontId="1" fillId="0" borderId="0" xfId="0" applyFont="1" applyAlignment="1">
      <alignment horizontal="center" vertical="center" wrapText="1"/>
    </xf>
    <xf numFmtId="46" fontId="1" fillId="0" borderId="0" xfId="0" applyNumberFormat="1" applyFont="1"/>
    <xf numFmtId="0" fontId="1" fillId="0" borderId="0" xfId="0" applyFont="1" applyAlignment="1">
      <alignment vertical="top"/>
    </xf>
    <xf numFmtId="0" fontId="25"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2"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3" fillId="0" borderId="0" xfId="0" applyFont="1" applyAlignment="1">
      <alignment horizontal="center" vertical="center"/>
    </xf>
    <xf numFmtId="0" fontId="3" fillId="0" borderId="0" xfId="0" applyFont="1" applyAlignment="1">
      <alignment horizontal="center" vertical="center" wrapText="1"/>
    </xf>
  </cellXfs>
  <cellStyles count="19">
    <cellStyle name="Normal 2" xfId="18" xr:uid="{00000000-0005-0000-0000-000011000000}"/>
    <cellStyle name="Normal_TabAnnexeH" xfId="17" xr:uid="{00000000-0005-0000-0000-000012000000}"/>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chartsheet" Target="chartsheets/sheet2.xml"/><Relationship Id="rId7" Type="http://schemas.openxmlformats.org/officeDocument/2006/relationships/worksheet" Target="worksheets/sheet4.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chartsheet" Target="chartsheets/sheet1.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3.xml"/><Relationship Id="rId11" Type="http://schemas.openxmlformats.org/officeDocument/2006/relationships/worksheet" Target="worksheets/sheet8.xml"/><Relationship Id="rId5" Type="http://schemas.openxmlformats.org/officeDocument/2006/relationships/worksheet" Target="worksheets/sheet2.xml"/><Relationship Id="rId15" Type="http://schemas.openxmlformats.org/officeDocument/2006/relationships/externalLink" Target="externalLinks/externalLink4.xml"/><Relationship Id="rId10" Type="http://schemas.openxmlformats.org/officeDocument/2006/relationships/worksheet" Target="worksheets/sheet7.xml"/><Relationship Id="rId19" Type="http://schemas.openxmlformats.org/officeDocument/2006/relationships/sharedStrings" Target="sharedStrings.xml"/><Relationship Id="rId4" Type="http://schemas.openxmlformats.org/officeDocument/2006/relationships/chartsheet" Target="chartsheets/sheet3.xml"/><Relationship Id="rId9" Type="http://schemas.openxmlformats.org/officeDocument/2006/relationships/worksheet" Target="worksheets/sheet6.xml"/><Relationship Id="rId14"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1700" b="1" baseline="0">
                <a:latin typeface="Arial" panose="020B0604020202020204" pitchFamily="34" charset="0"/>
                <a:cs typeface="Arial" panose="020B0604020202020204" pitchFamily="34" charset="0"/>
              </a:rPr>
              <a:t>図 2</a:t>
            </a:r>
            <a:r>
              <a:rPr lang="en-US" altLang="ja-JP" sz="1700" b="1" baseline="0">
                <a:latin typeface="Arial" panose="020B0604020202020204" pitchFamily="34" charset="0"/>
                <a:cs typeface="Arial" panose="020B0604020202020204" pitchFamily="34" charset="0"/>
              </a:rPr>
              <a:t>-</a:t>
            </a:r>
            <a:r>
              <a:rPr lang="fr-FR" sz="1700" b="1" baseline="0">
                <a:latin typeface="Arial" panose="020B0604020202020204" pitchFamily="34" charset="0"/>
                <a:cs typeface="Arial" panose="020B0604020202020204" pitchFamily="34" charset="0"/>
              </a:rPr>
              <a:t>1 フランス三層社会の人口シェア (1380-1780年) </a:t>
            </a:r>
          </a:p>
          <a:p>
            <a:pPr>
              <a:defRPr sz="1700" b="1" i="0" u="none" strike="noStrike" baseline="0">
                <a:solidFill>
                  <a:srgbClr val="000000"/>
                </a:solidFill>
                <a:latin typeface="Arial"/>
                <a:ea typeface="Arial"/>
                <a:cs typeface="Arial"/>
              </a:defRPr>
            </a:pPr>
            <a:r>
              <a:rPr lang="fr-FR" sz="1700" b="0" baseline="0">
                <a:latin typeface="Arial" panose="020B0604020202020204" pitchFamily="34" charset="0"/>
                <a:cs typeface="Arial" panose="020B0604020202020204" pitchFamily="34" charset="0"/>
              </a:rPr>
              <a:t>(総人口比)</a:t>
            </a:r>
          </a:p>
        </c:rich>
      </c:tx>
      <c:layout>
        <c:manualLayout>
          <c:xMode val="edge"/>
          <c:yMode val="edge"/>
          <c:x val="0.22234503434403938"/>
          <c:y val="2.2033318133680329E-3"/>
        </c:manualLayout>
      </c:layout>
      <c:overlay val="0"/>
      <c:spPr>
        <a:noFill/>
        <a:ln w="25400">
          <a:noFill/>
        </a:ln>
      </c:spPr>
    </c:title>
    <c:autoTitleDeleted val="0"/>
    <c:plotArea>
      <c:layout>
        <c:manualLayout>
          <c:layoutTarget val="inner"/>
          <c:xMode val="edge"/>
          <c:yMode val="edge"/>
          <c:x val="8.6260059464254149E-2"/>
          <c:y val="0.10844272758391013"/>
          <c:w val="0.878932674591418"/>
          <c:h val="0.67209539820005815"/>
        </c:manualLayout>
      </c:layout>
      <c:lineChart>
        <c:grouping val="standard"/>
        <c:varyColors val="0"/>
        <c:ser>
          <c:idx val="2"/>
          <c:order val="0"/>
          <c:tx>
            <c:v>聖職者と貴族合計</c:v>
          </c:tx>
          <c:spPr>
            <a:ln w="41275"/>
          </c:spPr>
          <c:marker>
            <c:symbol val="triangle"/>
            <c:size val="10"/>
          </c:marker>
          <c:cat>
            <c:numRef>
              <c:f>'T2.1'!$B$4:$G$4</c:f>
              <c:numCache>
                <c:formatCode>General</c:formatCode>
                <c:ptCount val="6"/>
                <c:pt idx="0">
                  <c:v>1380</c:v>
                </c:pt>
                <c:pt idx="1">
                  <c:v>1470</c:v>
                </c:pt>
                <c:pt idx="2">
                  <c:v>1560</c:v>
                </c:pt>
                <c:pt idx="3">
                  <c:v>1660</c:v>
                </c:pt>
                <c:pt idx="4">
                  <c:v>1700</c:v>
                </c:pt>
                <c:pt idx="5">
                  <c:v>1780</c:v>
                </c:pt>
              </c:numCache>
            </c:numRef>
          </c:cat>
          <c:val>
            <c:numRef>
              <c:f>'T2.1'!$B$7:$G$7</c:f>
              <c:numCache>
                <c:formatCode>0.0%</c:formatCode>
                <c:ptCount val="6"/>
                <c:pt idx="0">
                  <c:v>3.3815789473684216E-2</c:v>
                </c:pt>
                <c:pt idx="1">
                  <c:v>3.1272074468085109E-2</c:v>
                </c:pt>
                <c:pt idx="2">
                  <c:v>3.3282103326846113E-2</c:v>
                </c:pt>
                <c:pt idx="3">
                  <c:v>3.3772017483606816E-2</c:v>
                </c:pt>
                <c:pt idx="4">
                  <c:v>2.6577957384276266E-2</c:v>
                </c:pt>
                <c:pt idx="5">
                  <c:v>1.4980811621436056E-2</c:v>
                </c:pt>
              </c:numCache>
            </c:numRef>
          </c:val>
          <c:smooth val="0"/>
          <c:extLst>
            <c:ext xmlns:c16="http://schemas.microsoft.com/office/drawing/2014/chart" uri="{C3380CC4-5D6E-409C-BE32-E72D297353CC}">
              <c16:uniqueId val="{00000000-B0AB-FD4F-9504-ED91AA4F2B17}"/>
            </c:ext>
          </c:extLst>
        </c:ser>
        <c:ser>
          <c:idx val="1"/>
          <c:order val="1"/>
          <c:tx>
            <c:v>貴族</c:v>
          </c:tx>
          <c:spPr>
            <a:ln w="41275"/>
          </c:spPr>
          <c:marker>
            <c:symbol val="circle"/>
            <c:size val="10"/>
          </c:marker>
          <c:cat>
            <c:numRef>
              <c:f>'T2.1'!$B$4:$G$4</c:f>
              <c:numCache>
                <c:formatCode>General</c:formatCode>
                <c:ptCount val="6"/>
                <c:pt idx="0">
                  <c:v>1380</c:v>
                </c:pt>
                <c:pt idx="1">
                  <c:v>1470</c:v>
                </c:pt>
                <c:pt idx="2">
                  <c:v>1560</c:v>
                </c:pt>
                <c:pt idx="3">
                  <c:v>1660</c:v>
                </c:pt>
                <c:pt idx="4">
                  <c:v>1700</c:v>
                </c:pt>
                <c:pt idx="5">
                  <c:v>1780</c:v>
                </c:pt>
              </c:numCache>
            </c:numRef>
          </c:cat>
          <c:val>
            <c:numRef>
              <c:f>'T2.1'!$B$6:$G$6</c:f>
              <c:numCache>
                <c:formatCode>0.0%</c:formatCode>
                <c:ptCount val="6"/>
                <c:pt idx="0">
                  <c:v>1.9780701754385972E-2</c:v>
                </c:pt>
                <c:pt idx="1">
                  <c:v>1.7796897163120568E-2</c:v>
                </c:pt>
                <c:pt idx="2">
                  <c:v>1.9173900293252995E-2</c:v>
                </c:pt>
                <c:pt idx="3">
                  <c:v>1.9805961827999503E-2</c:v>
                </c:pt>
                <c:pt idx="4">
                  <c:v>1.5915870683321086E-2</c:v>
                </c:pt>
                <c:pt idx="5">
                  <c:v>7.7535503920789202E-3</c:v>
                </c:pt>
              </c:numCache>
            </c:numRef>
          </c:val>
          <c:smooth val="0"/>
          <c:extLst>
            <c:ext xmlns:c16="http://schemas.microsoft.com/office/drawing/2014/chart" uri="{C3380CC4-5D6E-409C-BE32-E72D297353CC}">
              <c16:uniqueId val="{00000001-B0AB-FD4F-9504-ED91AA4F2B17}"/>
            </c:ext>
          </c:extLst>
        </c:ser>
        <c:ser>
          <c:idx val="0"/>
          <c:order val="2"/>
          <c:tx>
            <c:v>聖職者</c:v>
          </c:tx>
          <c:spPr>
            <a:ln w="34925"/>
          </c:spPr>
          <c:marker>
            <c:symbol val="circle"/>
            <c:size val="10"/>
          </c:marker>
          <c:cat>
            <c:numRef>
              <c:f>'T2.1'!$B$4:$G$4</c:f>
              <c:numCache>
                <c:formatCode>General</c:formatCode>
                <c:ptCount val="6"/>
                <c:pt idx="0">
                  <c:v>1380</c:v>
                </c:pt>
                <c:pt idx="1">
                  <c:v>1470</c:v>
                </c:pt>
                <c:pt idx="2">
                  <c:v>1560</c:v>
                </c:pt>
                <c:pt idx="3">
                  <c:v>1660</c:v>
                </c:pt>
                <c:pt idx="4">
                  <c:v>1700</c:v>
                </c:pt>
                <c:pt idx="5">
                  <c:v>1780</c:v>
                </c:pt>
              </c:numCache>
            </c:numRef>
          </c:cat>
          <c:val>
            <c:numRef>
              <c:f>'T2.1'!$B$5:$G$5</c:f>
              <c:numCache>
                <c:formatCode>0.0%</c:formatCode>
                <c:ptCount val="6"/>
                <c:pt idx="0">
                  <c:v>1.4035087719298248E-2</c:v>
                </c:pt>
                <c:pt idx="1">
                  <c:v>1.3475177304964541E-2</c:v>
                </c:pt>
                <c:pt idx="2">
                  <c:v>1.4108203033593118E-2</c:v>
                </c:pt>
                <c:pt idx="3">
                  <c:v>1.3966055655607311E-2</c:v>
                </c:pt>
                <c:pt idx="4">
                  <c:v>1.0562086700955179E-2</c:v>
                </c:pt>
                <c:pt idx="5">
                  <c:v>7.2272612293571353E-3</c:v>
                </c:pt>
              </c:numCache>
            </c:numRef>
          </c:val>
          <c:smooth val="0"/>
          <c:extLst>
            <c:ext xmlns:c16="http://schemas.microsoft.com/office/drawing/2014/chart" uri="{C3380CC4-5D6E-409C-BE32-E72D297353CC}">
              <c16:uniqueId val="{00000002-B0AB-FD4F-9504-ED91AA4F2B17}"/>
            </c:ext>
          </c:extLst>
        </c:ser>
        <c:dLbls>
          <c:showLegendKey val="0"/>
          <c:showVal val="0"/>
          <c:showCatName val="0"/>
          <c:showSerName val="0"/>
          <c:showPercent val="0"/>
          <c:showBubbleSize val="0"/>
        </c:dLbls>
        <c:marker val="1"/>
        <c:smooth val="0"/>
        <c:axId val="433893456"/>
        <c:axId val="433893848"/>
      </c:lineChart>
      <c:catAx>
        <c:axId val="43389345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ja-JP"/>
          </a:p>
        </c:txPr>
        <c:crossAx val="433893848"/>
        <c:crossesAt val="0"/>
        <c:auto val="1"/>
        <c:lblAlgn val="ctr"/>
        <c:lblOffset val="100"/>
        <c:tickLblSkip val="1"/>
        <c:tickMarkSkip val="1"/>
        <c:noMultiLvlLbl val="0"/>
      </c:catAx>
      <c:valAx>
        <c:axId val="433893848"/>
        <c:scaling>
          <c:orientation val="minMax"/>
          <c:max val="4.0000000000000008E-2"/>
          <c:min val="0"/>
        </c:scaling>
        <c:delete val="0"/>
        <c:axPos val="l"/>
        <c:majorGridlines>
          <c:spPr>
            <a:ln w="12700">
              <a:solidFill>
                <a:srgbClr val="000000"/>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ja-JP"/>
          </a:p>
        </c:txPr>
        <c:crossAx val="433893456"/>
        <c:crosses val="autoZero"/>
        <c:crossBetween val="midCat"/>
        <c:majorUnit val="5.000000000000001E-3"/>
      </c:valAx>
      <c:spPr>
        <a:noFill/>
        <a:ln w="25400">
          <a:solidFill>
            <a:sysClr val="windowText" lastClr="000000"/>
          </a:solidFill>
        </a:ln>
      </c:spPr>
    </c:plotArea>
    <c:legend>
      <c:legendPos val="l"/>
      <c:layout>
        <c:manualLayout>
          <c:xMode val="edge"/>
          <c:yMode val="edge"/>
          <c:x val="0.39579658827696973"/>
          <c:y val="0.25370846676951103"/>
          <c:w val="0.24818338575402882"/>
          <c:h val="0.14527286293279643"/>
        </c:manualLayout>
      </c:layout>
      <c:overlay val="1"/>
      <c:spPr>
        <a:solidFill>
          <a:schemeClr val="bg1"/>
        </a:solidFill>
        <a:ln w="12700">
          <a:solidFill>
            <a:schemeClr val="tx1"/>
          </a:solidFill>
        </a:ln>
      </c:spPr>
      <c:txPr>
        <a:bodyPr/>
        <a:lstStyle/>
        <a:p>
          <a:pPr>
            <a:defRPr sz="1400" baseline="0"/>
          </a:pPr>
          <a:endParaRPr lang="ja-JP"/>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ja-JP"/>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1" baseline="0">
                <a:latin typeface="Arial" panose="020B0604020202020204" pitchFamily="34" charset="0"/>
                <a:cs typeface="Arial" panose="020B0604020202020204" pitchFamily="34" charset="0"/>
              </a:rPr>
              <a:t>図 2</a:t>
            </a:r>
            <a:r>
              <a:rPr lang="en-US" altLang="ja-JP" sz="1800" b="1" baseline="0">
                <a:latin typeface="Arial" panose="020B0604020202020204" pitchFamily="34" charset="0"/>
                <a:cs typeface="Arial" panose="020B0604020202020204" pitchFamily="34" charset="0"/>
              </a:rPr>
              <a:t>-</a:t>
            </a:r>
            <a:r>
              <a:rPr lang="fr-FR" sz="1800" b="1" baseline="0">
                <a:latin typeface="Arial" panose="020B0604020202020204" pitchFamily="34" charset="0"/>
                <a:cs typeface="Arial" panose="020B0604020202020204" pitchFamily="34" charset="0"/>
              </a:rPr>
              <a:t>2 パリ遺産における貴族の割合, 1780-1910年</a:t>
            </a:r>
            <a:endParaRPr lang="fr-FR" sz="1800" b="0" baseline="0">
              <a:latin typeface="Arial" panose="020B0604020202020204" pitchFamily="34" charset="0"/>
              <a:cs typeface="Arial" panose="020B0604020202020204" pitchFamily="34" charset="0"/>
            </a:endParaRPr>
          </a:p>
        </c:rich>
      </c:tx>
      <c:layout>
        <c:manualLayout>
          <c:xMode val="edge"/>
          <c:yMode val="edge"/>
          <c:x val="0.21132315878501354"/>
          <c:y val="2.203155278489949E-3"/>
        </c:manualLayout>
      </c:layout>
      <c:overlay val="0"/>
      <c:spPr>
        <a:noFill/>
        <a:ln w="25400">
          <a:noFill/>
        </a:ln>
      </c:spPr>
    </c:title>
    <c:autoTitleDeleted val="0"/>
    <c:plotArea>
      <c:layout>
        <c:manualLayout>
          <c:layoutTarget val="inner"/>
          <c:xMode val="edge"/>
          <c:yMode val="edge"/>
          <c:x val="8.4870044360242231E-2"/>
          <c:y val="5.2164523523694786E-2"/>
          <c:w val="0.878932674591418"/>
          <c:h val="0.71492157821838831"/>
        </c:manualLayout>
      </c:layout>
      <c:lineChart>
        <c:grouping val="standard"/>
        <c:varyColors val="0"/>
        <c:ser>
          <c:idx val="0"/>
          <c:order val="0"/>
          <c:tx>
            <c:v>トップ0.1%巨額相続の貴族名比率</c:v>
          </c:tx>
          <c:spPr>
            <a:ln w="41275"/>
          </c:spPr>
          <c:marker>
            <c:symbol val="circle"/>
            <c:size val="10"/>
          </c:marker>
          <c:cat>
            <c:numRef>
              <c:f>DataF2.2!$A$4:$A$17</c:f>
              <c:numCache>
                <c:formatCode>General</c:formatCode>
                <c:ptCount val="14"/>
                <c:pt idx="0">
                  <c:v>1780</c:v>
                </c:pt>
                <c:pt idx="1">
                  <c:v>1790</c:v>
                </c:pt>
                <c:pt idx="2">
                  <c:v>1800</c:v>
                </c:pt>
                <c:pt idx="3">
                  <c:v>1810</c:v>
                </c:pt>
                <c:pt idx="4">
                  <c:v>1820</c:v>
                </c:pt>
                <c:pt idx="5">
                  <c:v>1830</c:v>
                </c:pt>
                <c:pt idx="6">
                  <c:v>1840</c:v>
                </c:pt>
                <c:pt idx="7">
                  <c:v>1850</c:v>
                </c:pt>
                <c:pt idx="8">
                  <c:v>1860</c:v>
                </c:pt>
                <c:pt idx="9">
                  <c:v>1870</c:v>
                </c:pt>
                <c:pt idx="10">
                  <c:v>1880</c:v>
                </c:pt>
                <c:pt idx="11">
                  <c:v>1890</c:v>
                </c:pt>
                <c:pt idx="12">
                  <c:v>1900</c:v>
                </c:pt>
                <c:pt idx="13">
                  <c:v>1910</c:v>
                </c:pt>
              </c:numCache>
            </c:numRef>
          </c:cat>
          <c:val>
            <c:numRef>
              <c:f>DataF2.2!$B$4:$B$17</c:f>
              <c:numCache>
                <c:formatCode>0.0%</c:formatCode>
                <c:ptCount val="14"/>
                <c:pt idx="0">
                  <c:v>0.5</c:v>
                </c:pt>
                <c:pt idx="2">
                  <c:v>0.29164999999999996</c:v>
                </c:pt>
                <c:pt idx="3">
                  <c:v>0.25</c:v>
                </c:pt>
                <c:pt idx="4">
                  <c:v>0.33329999999999999</c:v>
                </c:pt>
                <c:pt idx="5">
                  <c:v>0.4</c:v>
                </c:pt>
                <c:pt idx="6">
                  <c:v>0.44</c:v>
                </c:pt>
                <c:pt idx="7">
                  <c:v>0.42109999999999997</c:v>
                </c:pt>
                <c:pt idx="8">
                  <c:v>0.28000000000000003</c:v>
                </c:pt>
                <c:pt idx="9">
                  <c:v>0.25219999999999998</c:v>
                </c:pt>
                <c:pt idx="10">
                  <c:v>0.13800000000000001</c:v>
                </c:pt>
                <c:pt idx="11">
                  <c:v>0.114</c:v>
                </c:pt>
                <c:pt idx="12">
                  <c:v>0.11</c:v>
                </c:pt>
                <c:pt idx="13">
                  <c:v>0.105</c:v>
                </c:pt>
              </c:numCache>
            </c:numRef>
          </c:val>
          <c:smooth val="0"/>
          <c:extLst>
            <c:ext xmlns:c16="http://schemas.microsoft.com/office/drawing/2014/chart" uri="{C3380CC4-5D6E-409C-BE32-E72D297353CC}">
              <c16:uniqueId val="{00000000-D892-D946-ADB2-7E89DB5E19F3}"/>
            </c:ext>
          </c:extLst>
        </c:ser>
        <c:ser>
          <c:idx val="1"/>
          <c:order val="1"/>
          <c:tx>
            <c:v>トップ 1% 巨額相続の貴族名比率</c:v>
          </c:tx>
          <c:spPr>
            <a:ln w="41275"/>
          </c:spPr>
          <c:marker>
            <c:symbol val="circle"/>
            <c:size val="10"/>
          </c:marker>
          <c:cat>
            <c:numRef>
              <c:f>DataF2.2!$A$4:$A$17</c:f>
              <c:numCache>
                <c:formatCode>General</c:formatCode>
                <c:ptCount val="14"/>
                <c:pt idx="0">
                  <c:v>1780</c:v>
                </c:pt>
                <c:pt idx="1">
                  <c:v>1790</c:v>
                </c:pt>
                <c:pt idx="2">
                  <c:v>1800</c:v>
                </c:pt>
                <c:pt idx="3">
                  <c:v>1810</c:v>
                </c:pt>
                <c:pt idx="4">
                  <c:v>1820</c:v>
                </c:pt>
                <c:pt idx="5">
                  <c:v>1830</c:v>
                </c:pt>
                <c:pt idx="6">
                  <c:v>1840</c:v>
                </c:pt>
                <c:pt idx="7">
                  <c:v>1850</c:v>
                </c:pt>
                <c:pt idx="8">
                  <c:v>1860</c:v>
                </c:pt>
                <c:pt idx="9">
                  <c:v>1870</c:v>
                </c:pt>
                <c:pt idx="10">
                  <c:v>1880</c:v>
                </c:pt>
                <c:pt idx="11">
                  <c:v>1890</c:v>
                </c:pt>
                <c:pt idx="12">
                  <c:v>1900</c:v>
                </c:pt>
                <c:pt idx="13">
                  <c:v>1910</c:v>
                </c:pt>
              </c:numCache>
            </c:numRef>
          </c:cat>
          <c:val>
            <c:numRef>
              <c:f>DataF2.2!$C$4:$C$17</c:f>
              <c:numCache>
                <c:formatCode>0.0%</c:formatCode>
                <c:ptCount val="14"/>
                <c:pt idx="0">
                  <c:v>0.35</c:v>
                </c:pt>
                <c:pt idx="2">
                  <c:v>0.187</c:v>
                </c:pt>
                <c:pt idx="3">
                  <c:v>0.17699999999999999</c:v>
                </c:pt>
                <c:pt idx="4">
                  <c:v>0.14829999999999999</c:v>
                </c:pt>
                <c:pt idx="5">
                  <c:v>0.18309999999999998</c:v>
                </c:pt>
                <c:pt idx="6">
                  <c:v>0.21179999999999999</c:v>
                </c:pt>
                <c:pt idx="7">
                  <c:v>0.2757</c:v>
                </c:pt>
                <c:pt idx="8">
                  <c:v>0.1444</c:v>
                </c:pt>
                <c:pt idx="9">
                  <c:v>0.1338</c:v>
                </c:pt>
                <c:pt idx="10">
                  <c:v>0.11800000000000001</c:v>
                </c:pt>
                <c:pt idx="11">
                  <c:v>0.105</c:v>
                </c:pt>
                <c:pt idx="12">
                  <c:v>8.7899999999999992E-2</c:v>
                </c:pt>
                <c:pt idx="13">
                  <c:v>8.7899999999999992E-2</c:v>
                </c:pt>
              </c:numCache>
            </c:numRef>
          </c:val>
          <c:smooth val="0"/>
          <c:extLst>
            <c:ext xmlns:c16="http://schemas.microsoft.com/office/drawing/2014/chart" uri="{C3380CC4-5D6E-409C-BE32-E72D297353CC}">
              <c16:uniqueId val="{00000001-D892-D946-ADB2-7E89DB5E19F3}"/>
            </c:ext>
          </c:extLst>
        </c:ser>
        <c:ser>
          <c:idx val="2"/>
          <c:order val="2"/>
          <c:tx>
            <c:v>相続総額に占める貴族名比率</c:v>
          </c:tx>
          <c:spPr>
            <a:ln w="41275"/>
          </c:spPr>
          <c:marker>
            <c:symbol val="triangle"/>
            <c:size val="10"/>
          </c:marker>
          <c:cat>
            <c:numRef>
              <c:f>DataF2.2!$A$4:$A$17</c:f>
              <c:numCache>
                <c:formatCode>General</c:formatCode>
                <c:ptCount val="14"/>
                <c:pt idx="0">
                  <c:v>1780</c:v>
                </c:pt>
                <c:pt idx="1">
                  <c:v>1790</c:v>
                </c:pt>
                <c:pt idx="2">
                  <c:v>1800</c:v>
                </c:pt>
                <c:pt idx="3">
                  <c:v>1810</c:v>
                </c:pt>
                <c:pt idx="4">
                  <c:v>1820</c:v>
                </c:pt>
                <c:pt idx="5">
                  <c:v>1830</c:v>
                </c:pt>
                <c:pt idx="6">
                  <c:v>1840</c:v>
                </c:pt>
                <c:pt idx="7">
                  <c:v>1850</c:v>
                </c:pt>
                <c:pt idx="8">
                  <c:v>1860</c:v>
                </c:pt>
                <c:pt idx="9">
                  <c:v>1870</c:v>
                </c:pt>
                <c:pt idx="10">
                  <c:v>1880</c:v>
                </c:pt>
                <c:pt idx="11">
                  <c:v>1890</c:v>
                </c:pt>
                <c:pt idx="12">
                  <c:v>1900</c:v>
                </c:pt>
                <c:pt idx="13">
                  <c:v>1910</c:v>
                </c:pt>
              </c:numCache>
            </c:numRef>
          </c:cat>
          <c:val>
            <c:numRef>
              <c:f>DataF2.2!$D$4:$D$17</c:f>
              <c:numCache>
                <c:formatCode>0.0%</c:formatCode>
                <c:ptCount val="14"/>
                <c:pt idx="0">
                  <c:v>0.3</c:v>
                </c:pt>
                <c:pt idx="2">
                  <c:v>0.12202418070880844</c:v>
                </c:pt>
                <c:pt idx="3">
                  <c:v>0.11807554554309217</c:v>
                </c:pt>
                <c:pt idx="4">
                  <c:v>0.12597281587452469</c:v>
                </c:pt>
                <c:pt idx="5">
                  <c:v>0.16641665952095738</c:v>
                </c:pt>
                <c:pt idx="6">
                  <c:v>0.17764540079952934</c:v>
                </c:pt>
                <c:pt idx="7">
                  <c:v>0.25823192713758403</c:v>
                </c:pt>
                <c:pt idx="8">
                  <c:v>0.149730909203314</c:v>
                </c:pt>
                <c:pt idx="9">
                  <c:v>0.14147843969101681</c:v>
                </c:pt>
                <c:pt idx="10">
                  <c:v>0.10708093348336427</c:v>
                </c:pt>
                <c:pt idx="11">
                  <c:v>0.10674325665468562</c:v>
                </c:pt>
                <c:pt idx="12">
                  <c:v>0.1</c:v>
                </c:pt>
                <c:pt idx="13">
                  <c:v>0.1</c:v>
                </c:pt>
              </c:numCache>
            </c:numRef>
          </c:val>
          <c:smooth val="0"/>
          <c:extLst>
            <c:ext xmlns:c16="http://schemas.microsoft.com/office/drawing/2014/chart" uri="{C3380CC4-5D6E-409C-BE32-E72D297353CC}">
              <c16:uniqueId val="{00000002-D892-D946-ADB2-7E89DB5E19F3}"/>
            </c:ext>
          </c:extLst>
        </c:ser>
        <c:ser>
          <c:idx val="3"/>
          <c:order val="3"/>
          <c:tx>
            <c:v>故人総数に占める貴族名比率</c:v>
          </c:tx>
          <c:spPr>
            <a:ln w="41275">
              <a:solidFill>
                <a:schemeClr val="accent6"/>
              </a:solidFill>
            </a:ln>
          </c:spPr>
          <c:marker>
            <c:symbol val="circle"/>
            <c:size val="9"/>
            <c:spPr>
              <a:solidFill>
                <a:schemeClr val="accent6"/>
              </a:solidFill>
              <a:ln>
                <a:solidFill>
                  <a:schemeClr val="accent6"/>
                </a:solidFill>
              </a:ln>
            </c:spPr>
          </c:marker>
          <c:cat>
            <c:numRef>
              <c:f>DataF2.2!$A$4:$A$17</c:f>
              <c:numCache>
                <c:formatCode>General</c:formatCode>
                <c:ptCount val="14"/>
                <c:pt idx="0">
                  <c:v>1780</c:v>
                </c:pt>
                <c:pt idx="1">
                  <c:v>1790</c:v>
                </c:pt>
                <c:pt idx="2">
                  <c:v>1800</c:v>
                </c:pt>
                <c:pt idx="3">
                  <c:v>1810</c:v>
                </c:pt>
                <c:pt idx="4">
                  <c:v>1820</c:v>
                </c:pt>
                <c:pt idx="5">
                  <c:v>1830</c:v>
                </c:pt>
                <c:pt idx="6">
                  <c:v>1840</c:v>
                </c:pt>
                <c:pt idx="7">
                  <c:v>1850</c:v>
                </c:pt>
                <c:pt idx="8">
                  <c:v>1860</c:v>
                </c:pt>
                <c:pt idx="9">
                  <c:v>1870</c:v>
                </c:pt>
                <c:pt idx="10">
                  <c:v>1880</c:v>
                </c:pt>
                <c:pt idx="11">
                  <c:v>1890</c:v>
                </c:pt>
                <c:pt idx="12">
                  <c:v>1900</c:v>
                </c:pt>
                <c:pt idx="13">
                  <c:v>1910</c:v>
                </c:pt>
              </c:numCache>
            </c:numRef>
          </c:cat>
          <c:val>
            <c:numRef>
              <c:f>DataF2.2!$E$4:$E$17</c:f>
              <c:numCache>
                <c:formatCode>0.0%</c:formatCode>
                <c:ptCount val="14"/>
                <c:pt idx="0">
                  <c:v>1.4999999999999999E-2</c:v>
                </c:pt>
                <c:pt idx="2">
                  <c:v>0.01</c:v>
                </c:pt>
                <c:pt idx="3">
                  <c:v>0.01</c:v>
                </c:pt>
                <c:pt idx="4">
                  <c:v>0.01</c:v>
                </c:pt>
                <c:pt idx="5">
                  <c:v>1.4999999999999999E-2</c:v>
                </c:pt>
                <c:pt idx="6">
                  <c:v>1.4999999999999999E-2</c:v>
                </c:pt>
                <c:pt idx="7">
                  <c:v>1.4999999999999999E-2</c:v>
                </c:pt>
                <c:pt idx="8">
                  <c:v>1.2E-2</c:v>
                </c:pt>
                <c:pt idx="9">
                  <c:v>0.01</c:v>
                </c:pt>
                <c:pt idx="10">
                  <c:v>0.01</c:v>
                </c:pt>
                <c:pt idx="11">
                  <c:v>8.0000000000000002E-3</c:v>
                </c:pt>
                <c:pt idx="12">
                  <c:v>6.0000000000000001E-3</c:v>
                </c:pt>
                <c:pt idx="13">
                  <c:v>4.0000000000000001E-3</c:v>
                </c:pt>
              </c:numCache>
            </c:numRef>
          </c:val>
          <c:smooth val="0"/>
          <c:extLst>
            <c:ext xmlns:c16="http://schemas.microsoft.com/office/drawing/2014/chart" uri="{C3380CC4-5D6E-409C-BE32-E72D297353CC}">
              <c16:uniqueId val="{00000003-D892-D946-ADB2-7E89DB5E19F3}"/>
            </c:ext>
          </c:extLst>
        </c:ser>
        <c:dLbls>
          <c:showLegendKey val="0"/>
          <c:showVal val="0"/>
          <c:showCatName val="0"/>
          <c:showSerName val="0"/>
          <c:showPercent val="0"/>
          <c:showBubbleSize val="0"/>
        </c:dLbls>
        <c:marker val="1"/>
        <c:smooth val="0"/>
        <c:axId val="433894632"/>
        <c:axId val="415743152"/>
      </c:lineChart>
      <c:catAx>
        <c:axId val="43389463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ja-JP"/>
          </a:p>
        </c:txPr>
        <c:crossAx val="415743152"/>
        <c:crossesAt val="0"/>
        <c:auto val="1"/>
        <c:lblAlgn val="ctr"/>
        <c:lblOffset val="100"/>
        <c:tickLblSkip val="1"/>
        <c:tickMarkSkip val="1"/>
        <c:noMultiLvlLbl val="0"/>
      </c:catAx>
      <c:valAx>
        <c:axId val="415743152"/>
        <c:scaling>
          <c:orientation val="minMax"/>
          <c:max val="0.55000000000000004"/>
          <c:min val="0"/>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ja-JP"/>
          </a:p>
        </c:txPr>
        <c:crossAx val="433894632"/>
        <c:crosses val="autoZero"/>
        <c:crossBetween val="midCat"/>
        <c:majorUnit val="5.000000000000001E-2"/>
      </c:valAx>
      <c:spPr>
        <a:noFill/>
        <a:ln w="25400">
          <a:solidFill>
            <a:srgbClr val="000000"/>
          </a:solidFill>
        </a:ln>
      </c:spPr>
    </c:plotArea>
    <c:legend>
      <c:legendPos val="l"/>
      <c:layout>
        <c:manualLayout>
          <c:xMode val="edge"/>
          <c:yMode val="edge"/>
          <c:x val="0.63089557565240706"/>
          <c:y val="8.4582722689645951E-2"/>
          <c:w val="0.31666666666666665"/>
          <c:h val="0.20854374471099499"/>
        </c:manualLayout>
      </c:layout>
      <c:overlay val="1"/>
      <c:spPr>
        <a:solidFill>
          <a:schemeClr val="bg1"/>
        </a:solidFill>
        <a:ln w="12700">
          <a:solidFill>
            <a:schemeClr val="tx1"/>
          </a:solidFill>
        </a:ln>
      </c:spPr>
      <c:txPr>
        <a:bodyPr/>
        <a:lstStyle/>
        <a:p>
          <a:pPr>
            <a:defRPr sz="1200" baseline="0"/>
          </a:pPr>
          <a:endParaRPr lang="ja-JP"/>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ja-JP"/>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1750" baseline="0"/>
              <a:t>図 2</a:t>
            </a:r>
            <a:r>
              <a:rPr lang="en-US" altLang="ja-JP" sz="1750" baseline="0"/>
              <a:t>-</a:t>
            </a:r>
            <a:r>
              <a:rPr lang="fr-FR" sz="1750" baseline="0"/>
              <a:t>3 財産保有組織としての教会 1750-1780年 </a:t>
            </a:r>
            <a:endParaRPr lang="fr-FR" sz="1750"/>
          </a:p>
        </c:rich>
      </c:tx>
      <c:layout>
        <c:manualLayout>
          <c:xMode val="edge"/>
          <c:yMode val="edge"/>
          <c:x val="0.26789847991313792"/>
          <c:y val="0"/>
        </c:manualLayout>
      </c:layout>
      <c:overlay val="0"/>
    </c:title>
    <c:autoTitleDeleted val="0"/>
    <c:plotArea>
      <c:layout>
        <c:manualLayout>
          <c:layoutTarget val="inner"/>
          <c:xMode val="edge"/>
          <c:yMode val="edge"/>
          <c:x val="6.934831945738637E-2"/>
          <c:y val="6.2283972537351517E-2"/>
          <c:w val="0.92222803795075603"/>
          <c:h val="0.69068511051287462"/>
        </c:manualLayout>
      </c:layout>
      <c:barChart>
        <c:barDir val="col"/>
        <c:grouping val="clustered"/>
        <c:varyColors val="0"/>
        <c:ser>
          <c:idx val="0"/>
          <c:order val="0"/>
          <c:tx>
            <c:v>Part dans patrimoine national</c:v>
          </c:tx>
          <c:spPr>
            <a:solidFill>
              <a:schemeClr val="accent3"/>
            </a:solidFill>
            <a:ln>
              <a:solidFill>
                <a:schemeClr val="bg1"/>
              </a:solidFill>
            </a:ln>
          </c:spPr>
          <c:invertIfNegative val="0"/>
          <c:dPt>
            <c:idx val="0"/>
            <c:invertIfNegative val="0"/>
            <c:bubble3D val="0"/>
            <c:spPr>
              <a:solidFill>
                <a:schemeClr val="accent6"/>
              </a:solidFill>
              <a:ln>
                <a:solidFill>
                  <a:schemeClr val="bg1"/>
                </a:solidFill>
              </a:ln>
            </c:spPr>
            <c:extLst>
              <c:ext xmlns:c16="http://schemas.microsoft.com/office/drawing/2014/chart" uri="{C3380CC4-5D6E-409C-BE32-E72D297353CC}">
                <c16:uniqueId val="{00000001-495F-C64D-B148-C4340C15B013}"/>
              </c:ext>
            </c:extLst>
          </c:dPt>
          <c:dPt>
            <c:idx val="1"/>
            <c:invertIfNegative val="0"/>
            <c:bubble3D val="0"/>
            <c:spPr>
              <a:solidFill>
                <a:schemeClr val="accent1"/>
              </a:solidFill>
              <a:ln>
                <a:solidFill>
                  <a:schemeClr val="bg1"/>
                </a:solidFill>
              </a:ln>
            </c:spPr>
            <c:extLst>
              <c:ext xmlns:c16="http://schemas.microsoft.com/office/drawing/2014/chart" uri="{C3380CC4-5D6E-409C-BE32-E72D297353CC}">
                <c16:uniqueId val="{00000003-495F-C64D-B148-C4340C15B013}"/>
              </c:ext>
            </c:extLst>
          </c:dPt>
          <c:dPt>
            <c:idx val="2"/>
            <c:invertIfNegative val="0"/>
            <c:bubble3D val="0"/>
            <c:spPr>
              <a:solidFill>
                <a:schemeClr val="accent1"/>
              </a:solidFill>
              <a:ln>
                <a:solidFill>
                  <a:schemeClr val="bg1"/>
                </a:solidFill>
              </a:ln>
            </c:spPr>
            <c:extLst>
              <c:ext xmlns:c16="http://schemas.microsoft.com/office/drawing/2014/chart" uri="{C3380CC4-5D6E-409C-BE32-E72D297353CC}">
                <c16:uniqueId val="{00000005-495F-C64D-B148-C4340C15B013}"/>
              </c:ext>
            </c:extLst>
          </c:dPt>
          <c:dPt>
            <c:idx val="3"/>
            <c:invertIfNegative val="0"/>
            <c:bubble3D val="0"/>
            <c:spPr>
              <a:solidFill>
                <a:schemeClr val="accent5"/>
              </a:solidFill>
              <a:ln>
                <a:solidFill>
                  <a:schemeClr val="bg1"/>
                </a:solidFill>
              </a:ln>
            </c:spPr>
            <c:extLst>
              <c:ext xmlns:c16="http://schemas.microsoft.com/office/drawing/2014/chart" uri="{C3380CC4-5D6E-409C-BE32-E72D297353CC}">
                <c16:uniqueId val="{00000007-495F-C64D-B148-C4340C15B013}"/>
              </c:ext>
            </c:extLst>
          </c:dPt>
          <c:dPt>
            <c:idx val="4"/>
            <c:invertIfNegative val="0"/>
            <c:bubble3D val="0"/>
            <c:spPr>
              <a:solidFill>
                <a:schemeClr val="accent2"/>
              </a:solidFill>
              <a:ln>
                <a:solidFill>
                  <a:schemeClr val="bg1"/>
                </a:solidFill>
              </a:ln>
            </c:spPr>
            <c:extLst>
              <c:ext xmlns:c16="http://schemas.microsoft.com/office/drawing/2014/chart" uri="{C3380CC4-5D6E-409C-BE32-E72D297353CC}">
                <c16:uniqueId val="{00000009-495F-C64D-B148-C4340C15B013}"/>
              </c:ext>
            </c:extLst>
          </c:dPt>
          <c:cat>
            <c:strRef>
              <c:f>DataF2.3!$A$4:$F$4</c:f>
              <c:strCache>
                <c:ptCount val="6"/>
                <c:pt idx="0">
                  <c:v>スペイン 1750年</c:v>
                </c:pt>
                <c:pt idx="1">
                  <c:v>フランス1780年</c:v>
                </c:pt>
                <c:pt idx="3">
                  <c:v>フランス 2010年</c:v>
                </c:pt>
                <c:pt idx="4">
                  <c:v>米国 2010年</c:v>
                </c:pt>
                <c:pt idx="5">
                  <c:v>日本 2010年</c:v>
                </c:pt>
              </c:strCache>
            </c:strRef>
          </c:cat>
          <c:val>
            <c:numRef>
              <c:f>DataF2.3!$A$5:$F$5</c:f>
              <c:numCache>
                <c:formatCode>0.0%</c:formatCode>
                <c:ptCount val="6"/>
                <c:pt idx="0">
                  <c:v>0.28100000000000003</c:v>
                </c:pt>
                <c:pt idx="1">
                  <c:v>0.24</c:v>
                </c:pt>
                <c:pt idx="3">
                  <c:v>8.2282417651049575E-3</c:v>
                </c:pt>
                <c:pt idx="4">
                  <c:v>5.9260993884296412E-2</c:v>
                </c:pt>
                <c:pt idx="5">
                  <c:v>3.1821835232316222E-2</c:v>
                </c:pt>
              </c:numCache>
            </c:numRef>
          </c:val>
          <c:extLst>
            <c:ext xmlns:c16="http://schemas.microsoft.com/office/drawing/2014/chart" uri="{C3380CC4-5D6E-409C-BE32-E72D297353CC}">
              <c16:uniqueId val="{0000000A-495F-C64D-B148-C4340C15B013}"/>
            </c:ext>
          </c:extLst>
        </c:ser>
        <c:dLbls>
          <c:showLegendKey val="0"/>
          <c:showVal val="0"/>
          <c:showCatName val="0"/>
          <c:showSerName val="0"/>
          <c:showPercent val="0"/>
          <c:showBubbleSize val="0"/>
        </c:dLbls>
        <c:gapWidth val="70"/>
        <c:axId val="415743936"/>
        <c:axId val="415744328"/>
      </c:barChart>
      <c:catAx>
        <c:axId val="415743936"/>
        <c:scaling>
          <c:orientation val="minMax"/>
        </c:scaling>
        <c:delete val="0"/>
        <c:axPos val="b"/>
        <c:numFmt formatCode="General" sourceLinked="0"/>
        <c:majorTickMark val="out"/>
        <c:minorTickMark val="none"/>
        <c:tickLblPos val="nextTo"/>
        <c:txPr>
          <a:bodyPr/>
          <a:lstStyle/>
          <a:p>
            <a:pPr>
              <a:defRPr sz="1400" b="1" i="0">
                <a:latin typeface="Arial"/>
              </a:defRPr>
            </a:pPr>
            <a:endParaRPr lang="ja-JP"/>
          </a:p>
        </c:txPr>
        <c:crossAx val="415744328"/>
        <c:crosses val="autoZero"/>
        <c:auto val="1"/>
        <c:lblAlgn val="ctr"/>
        <c:lblOffset val="100"/>
        <c:tickMarkSkip val="2"/>
        <c:noMultiLvlLbl val="0"/>
      </c:catAx>
      <c:valAx>
        <c:axId val="415744328"/>
        <c:scaling>
          <c:orientation val="minMax"/>
          <c:max val="0.30000000000000004"/>
          <c:min val="0"/>
        </c:scaling>
        <c:delete val="0"/>
        <c:axPos val="l"/>
        <c:majorGridlines>
          <c:spPr>
            <a:ln w="12700">
              <a:prstDash val="sysDash"/>
            </a:ln>
          </c:spPr>
        </c:majorGridlines>
        <c:numFmt formatCode="0%" sourceLinked="0"/>
        <c:majorTickMark val="out"/>
        <c:minorTickMark val="none"/>
        <c:tickLblPos val="nextTo"/>
        <c:txPr>
          <a:bodyPr/>
          <a:lstStyle/>
          <a:p>
            <a:pPr>
              <a:defRPr sz="1600" b="0" i="0">
                <a:latin typeface="Arial"/>
              </a:defRPr>
            </a:pPr>
            <a:endParaRPr lang="ja-JP"/>
          </a:p>
        </c:txPr>
        <c:crossAx val="415743936"/>
        <c:crosses val="autoZero"/>
        <c:crossBetween val="between"/>
        <c:majorUnit val="5.000000000000001E-2"/>
      </c:valAx>
      <c:spPr>
        <a:noFill/>
        <a:ln w="25400">
          <a:solidFill>
            <a:schemeClr val="tx1"/>
          </a:solidFill>
        </a:ln>
      </c:spPr>
    </c:plotArea>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tabColor theme="0"/>
  </sheetPr>
  <sheetViews>
    <sheetView tabSelected="1" zoomScale="167"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tabColor theme="0"/>
  </sheetPr>
  <sheetViews>
    <sheetView zoomScale="167"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theme="0"/>
  </sheetPr>
  <sheetViews>
    <sheetView zoomScale="168" workbookViewId="0" zoomToFit="1"/>
  </sheetViews>
  <pageMargins left="0.75" right="0.75" top="1" bottom="1" header="0.5" footer="0.5"/>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9148563" cy="5657964"/>
    <xdr:graphicFrame macro="">
      <xdr:nvGraphicFramePr>
        <xdr:cNvPr id="2" name="Graphique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0.02083</cdr:x>
      <cdr:y>0.85053</cdr:y>
    </cdr:from>
    <cdr:to>
      <cdr:x>0.98784</cdr:x>
      <cdr:y>0.97153</cdr:y>
    </cdr:to>
    <cdr:sp macro="" textlink="">
      <cdr:nvSpPr>
        <cdr:cNvPr id="4" name="Rectangle 3"/>
        <cdr:cNvSpPr/>
      </cdr:nvSpPr>
      <cdr:spPr>
        <a:xfrm xmlns:a="http://schemas.openxmlformats.org/drawingml/2006/main">
          <a:off x="190847" y="4817937"/>
          <a:ext cx="8859884" cy="685396"/>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解釈</a:t>
          </a:r>
          <a:r>
            <a:rPr lang="fr-FR" sz="1100" b="0" i="0" baseline="0">
              <a:solidFill>
                <a:schemeClr val="tx1"/>
              </a:solidFill>
              <a:effectLst/>
              <a:latin typeface="Arial" panose="020B0604020202020204" pitchFamily="34" charset="0"/>
              <a:ea typeface="+mn-ea"/>
              <a:cs typeface="Arial" panose="020B0604020202020204" pitchFamily="34" charset="0"/>
            </a:rPr>
            <a:t>: 1780年に、貴族と聖職者はそれぞれフランス全人口の 0</a:t>
          </a:r>
          <a:r>
            <a:rPr lang="en-US" altLang="ja-JP" sz="1100" b="0" i="0" baseline="0">
              <a:solidFill>
                <a:schemeClr val="tx1"/>
              </a:solidFill>
              <a:effectLst/>
              <a:latin typeface="Arial" panose="020B0604020202020204" pitchFamily="34" charset="0"/>
              <a:ea typeface="+mn-ea"/>
              <a:cs typeface="Arial" panose="020B0604020202020204" pitchFamily="34" charset="0"/>
            </a:rPr>
            <a:t>.</a:t>
          </a:r>
          <a:r>
            <a:rPr lang="fr-FR" sz="1100" b="0" i="0" baseline="0">
              <a:solidFill>
                <a:schemeClr val="tx1"/>
              </a:solidFill>
              <a:effectLst/>
              <a:latin typeface="Arial" panose="020B0604020202020204" pitchFamily="34" charset="0"/>
              <a:ea typeface="+mn-ea"/>
              <a:cs typeface="Arial" panose="020B0604020202020204" pitchFamily="34" charset="0"/>
            </a:rPr>
            <a:t>8% と 0</a:t>
          </a:r>
          <a:r>
            <a:rPr lang="en-US" altLang="ja-JP" sz="1100" b="0" i="0" baseline="0">
              <a:solidFill>
                <a:schemeClr val="tx1"/>
              </a:solidFill>
              <a:effectLst/>
              <a:latin typeface="Arial" panose="020B0604020202020204" pitchFamily="34" charset="0"/>
              <a:ea typeface="+mn-ea"/>
              <a:cs typeface="Arial" panose="020B0604020202020204" pitchFamily="34" charset="0"/>
            </a:rPr>
            <a:t>.</a:t>
          </a:r>
          <a:r>
            <a:rPr lang="fr-FR" sz="1100" b="0" i="0" baseline="0">
              <a:solidFill>
                <a:schemeClr val="tx1"/>
              </a:solidFill>
              <a:effectLst/>
              <a:latin typeface="Arial" panose="020B0604020202020204" pitchFamily="34" charset="0"/>
              <a:ea typeface="+mn-ea"/>
              <a:cs typeface="Arial" panose="020B0604020202020204" pitchFamily="34" charset="0"/>
            </a:rPr>
            <a:t>7%、支配階級合計で</a:t>
          </a:r>
          <a:r>
            <a:rPr lang="en-US" altLang="ja-JP" sz="1100" b="0" i="0" baseline="0">
              <a:solidFill>
                <a:schemeClr val="tx1"/>
              </a:solidFill>
              <a:effectLst/>
              <a:latin typeface="Arial" panose="020B0604020202020204" pitchFamily="34" charset="0"/>
              <a:ea typeface="+mn-ea"/>
              <a:cs typeface="Arial" panose="020B0604020202020204" pitchFamily="34" charset="0"/>
            </a:rPr>
            <a:t>1.5%</a:t>
          </a:r>
          <a:r>
            <a:rPr lang="ja-JP" altLang="en-US" sz="1100" b="0" i="0" baseline="0">
              <a:solidFill>
                <a:schemeClr val="tx1"/>
              </a:solidFill>
              <a:effectLst/>
              <a:latin typeface="Arial" panose="020B0604020202020204" pitchFamily="34" charset="0"/>
              <a:ea typeface="+mn-ea"/>
              <a:cs typeface="Arial" panose="020B0604020202020204" pitchFamily="34" charset="0"/>
            </a:rPr>
            <a:t>、平民は</a:t>
          </a:r>
          <a:r>
            <a:rPr lang="fr-FR" sz="1100" b="0" i="0" baseline="0">
              <a:solidFill>
                <a:schemeClr val="tx1"/>
              </a:solidFill>
              <a:effectLst/>
              <a:latin typeface="Arial" panose="020B0604020202020204" pitchFamily="34" charset="0"/>
              <a:ea typeface="+mn-ea"/>
              <a:cs typeface="Arial" panose="020B0604020202020204" pitchFamily="34" charset="0"/>
            </a:rPr>
            <a:t> 98</a:t>
          </a:r>
          <a:r>
            <a:rPr lang="en-US" altLang="ja-JP" sz="1100" b="0" i="0" baseline="0">
              <a:solidFill>
                <a:schemeClr val="tx1"/>
              </a:solidFill>
              <a:effectLst/>
              <a:latin typeface="Arial" panose="020B0604020202020204" pitchFamily="34" charset="0"/>
              <a:ea typeface="+mn-ea"/>
              <a:cs typeface="Arial" panose="020B0604020202020204" pitchFamily="34" charset="0"/>
            </a:rPr>
            <a:t>.</a:t>
          </a:r>
          <a:r>
            <a:rPr lang="fr-FR" sz="1100" b="0" i="0" baseline="0">
              <a:solidFill>
                <a:schemeClr val="tx1"/>
              </a:solidFill>
              <a:effectLst/>
              <a:latin typeface="Arial" panose="020B0604020202020204" pitchFamily="34" charset="0"/>
              <a:ea typeface="+mn-ea"/>
              <a:cs typeface="Arial" panose="020B0604020202020204" pitchFamily="34" charset="0"/>
            </a:rPr>
            <a:t>5% だった。1660年には貴族と聖職者は総人口の 2</a:t>
          </a:r>
          <a:r>
            <a:rPr lang="en-US" altLang="ja-JP" sz="1100" b="0" i="0" baseline="0">
              <a:solidFill>
                <a:schemeClr val="tx1"/>
              </a:solidFill>
              <a:effectLst/>
              <a:latin typeface="Arial" panose="020B0604020202020204" pitchFamily="34" charset="0"/>
              <a:ea typeface="+mn-ea"/>
              <a:cs typeface="Arial" panose="020B0604020202020204" pitchFamily="34" charset="0"/>
            </a:rPr>
            <a:t>.</a:t>
          </a:r>
          <a:r>
            <a:rPr lang="fr-FR" sz="1100" b="0" i="0" baseline="0">
              <a:solidFill>
                <a:schemeClr val="tx1"/>
              </a:solidFill>
              <a:effectLst/>
              <a:latin typeface="Arial" panose="020B0604020202020204" pitchFamily="34" charset="0"/>
              <a:ea typeface="+mn-ea"/>
              <a:cs typeface="Arial" panose="020B0604020202020204" pitchFamily="34" charset="0"/>
            </a:rPr>
            <a:t>0% と 1</a:t>
          </a:r>
          <a:r>
            <a:rPr lang="en-US" altLang="ja-JP" sz="1100" b="0" i="0" baseline="0">
              <a:solidFill>
                <a:schemeClr val="tx1"/>
              </a:solidFill>
              <a:effectLst/>
              <a:latin typeface="Arial" panose="020B0604020202020204" pitchFamily="34" charset="0"/>
              <a:ea typeface="+mn-ea"/>
              <a:cs typeface="Arial" panose="020B0604020202020204" pitchFamily="34" charset="0"/>
            </a:rPr>
            <a:t>.</a:t>
          </a:r>
          <a:r>
            <a:rPr lang="fr-FR" sz="1100" b="0" i="0" baseline="0">
              <a:solidFill>
                <a:schemeClr val="tx1"/>
              </a:solidFill>
              <a:effectLst/>
              <a:latin typeface="Arial" panose="020B0604020202020204" pitchFamily="34" charset="0"/>
              <a:ea typeface="+mn-ea"/>
              <a:cs typeface="Arial" panose="020B0604020202020204" pitchFamily="34" charset="0"/>
            </a:rPr>
            <a:t>4%、支配階級合計で 3</a:t>
          </a:r>
          <a:r>
            <a:rPr lang="en-US" altLang="ja-JP" sz="1100" b="0" i="0" baseline="0">
              <a:solidFill>
                <a:schemeClr val="tx1"/>
              </a:solidFill>
              <a:effectLst/>
              <a:latin typeface="Arial" panose="020B0604020202020204" pitchFamily="34" charset="0"/>
              <a:ea typeface="+mn-ea"/>
              <a:cs typeface="Arial" panose="020B0604020202020204" pitchFamily="34" charset="0"/>
            </a:rPr>
            <a:t>.</a:t>
          </a:r>
          <a:r>
            <a:rPr lang="fr-FR" sz="1100" b="0" i="0" baseline="0">
              <a:solidFill>
                <a:schemeClr val="tx1"/>
              </a:solidFill>
              <a:effectLst/>
              <a:latin typeface="Arial" panose="020B0604020202020204" pitchFamily="34" charset="0"/>
              <a:ea typeface="+mn-ea"/>
              <a:cs typeface="Arial" panose="020B0604020202020204" pitchFamily="34" charset="0"/>
            </a:rPr>
            <a:t>4%、平民は 96</a:t>
          </a:r>
          <a:r>
            <a:rPr lang="en-US" altLang="ja-JP" sz="1100" b="0" i="0" baseline="0">
              <a:solidFill>
                <a:schemeClr val="tx1"/>
              </a:solidFill>
              <a:effectLst/>
              <a:latin typeface="Arial" panose="020B0604020202020204" pitchFamily="34" charset="0"/>
              <a:ea typeface="+mn-ea"/>
              <a:cs typeface="Arial" panose="020B0604020202020204" pitchFamily="34" charset="0"/>
            </a:rPr>
            <a:t>.</a:t>
          </a:r>
          <a:r>
            <a:rPr lang="fr-FR" sz="1100" b="0" i="0" baseline="0">
              <a:solidFill>
                <a:schemeClr val="tx1"/>
              </a:solidFill>
              <a:effectLst/>
              <a:latin typeface="Arial" panose="020B0604020202020204" pitchFamily="34" charset="0"/>
              <a:ea typeface="+mn-ea"/>
              <a:cs typeface="Arial" panose="020B0604020202020204" pitchFamily="34" charset="0"/>
            </a:rPr>
            <a:t>6%だった。この比率は1380</a:t>
          </a:r>
          <a:r>
            <a:rPr lang="en-US" altLang="ja-JP" sz="1100" b="0" i="0" baseline="0">
              <a:solidFill>
                <a:schemeClr val="tx1"/>
              </a:solidFill>
              <a:effectLst/>
              <a:latin typeface="Arial" panose="020B0604020202020204" pitchFamily="34" charset="0"/>
              <a:ea typeface="+mn-ea"/>
              <a:cs typeface="Arial" panose="020B0604020202020204" pitchFamily="34" charset="0"/>
            </a:rPr>
            <a:t>-</a:t>
          </a:r>
          <a:r>
            <a:rPr lang="fr-FR" sz="1100" b="0" i="0" baseline="0">
              <a:solidFill>
                <a:schemeClr val="tx1"/>
              </a:solidFill>
              <a:effectLst/>
              <a:latin typeface="Arial" panose="020B0604020202020204" pitchFamily="34" charset="0"/>
              <a:ea typeface="+mn-ea"/>
              <a:cs typeface="Arial" panose="020B0604020202020204" pitchFamily="34" charset="0"/>
            </a:rPr>
            <a:t>1660年はかなり安定していて、その後1660</a:t>
          </a:r>
          <a:r>
            <a:rPr lang="en-US" altLang="ja-JP" sz="1100" b="0" i="0" baseline="0">
              <a:solidFill>
                <a:schemeClr val="tx1"/>
              </a:solidFill>
              <a:effectLst/>
              <a:latin typeface="Arial" panose="020B0604020202020204" pitchFamily="34" charset="0"/>
              <a:ea typeface="+mn-ea"/>
              <a:cs typeface="Arial" panose="020B0604020202020204" pitchFamily="34" charset="0"/>
            </a:rPr>
            <a:t>-</a:t>
          </a:r>
          <a:r>
            <a:rPr lang="fr-FR" sz="1100" b="0" i="0" baseline="0">
              <a:solidFill>
                <a:schemeClr val="tx1"/>
              </a:solidFill>
              <a:effectLst/>
              <a:latin typeface="Arial" panose="020B0604020202020204" pitchFamily="34" charset="0"/>
              <a:ea typeface="+mn-ea"/>
              <a:cs typeface="Arial" panose="020B0604020202020204" pitchFamily="34" charset="0"/>
            </a:rPr>
            <a:t>1780年で急落した。</a:t>
          </a:r>
          <a:r>
            <a:rPr lang="fr-FR" sz="1100" b="1" i="0" baseline="0">
              <a:solidFill>
                <a:schemeClr val="tx1"/>
              </a:solidFill>
              <a:effectLst/>
              <a:latin typeface="Arial" panose="020B0604020202020204" pitchFamily="34" charset="0"/>
              <a:ea typeface="+mn-ea"/>
              <a:cs typeface="Arial" panose="020B0604020202020204" pitchFamily="34" charset="0"/>
            </a:rPr>
            <a:t>出所と時系列データ</a:t>
          </a:r>
          <a:r>
            <a:rPr lang="fr-FR" sz="1100" b="0" i="0" baseline="0">
              <a:solidFill>
                <a:schemeClr val="tx1"/>
              </a:solidFill>
              <a:effectLst/>
              <a:latin typeface="Arial Narrow" panose="020B0606020202030204" pitchFamily="34" charset="0"/>
              <a:ea typeface="+mn-ea"/>
              <a:cs typeface="Arial" panose="020B0604020202020204" pitchFamily="34" charset="0"/>
            </a:rPr>
            <a:t>: piketty.pse.ens.fr/ideology</a:t>
          </a:r>
          <a:r>
            <a:rPr lang="ja-JP" altLang="en-US" sz="1100" b="0" i="0" baseline="0">
              <a:solidFill>
                <a:schemeClr val="tx1"/>
              </a:solidFill>
              <a:effectLst/>
              <a:latin typeface="Arial Narrow" panose="020B0606020202030204" pitchFamily="34" charset="0"/>
              <a:ea typeface="+mn-ea"/>
              <a:cs typeface="Arial" panose="020B0604020202020204" pitchFamily="34" charset="0"/>
            </a:rPr>
            <a:t> 参照。</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148563" cy="5657964"/>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0.05004</cdr:x>
      <cdr:y>0.83745</cdr:y>
    </cdr:from>
    <cdr:to>
      <cdr:x>0.96437</cdr:x>
      <cdr:y>0.96229</cdr:y>
    </cdr:to>
    <cdr:sp macro="" textlink="">
      <cdr:nvSpPr>
        <cdr:cNvPr id="4" name="Rectangle 3"/>
        <cdr:cNvSpPr/>
      </cdr:nvSpPr>
      <cdr:spPr>
        <a:xfrm xmlns:a="http://schemas.openxmlformats.org/drawingml/2006/main">
          <a:off x="457201" y="4716412"/>
          <a:ext cx="8354290" cy="70308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解釈</a:t>
          </a:r>
          <a:r>
            <a:rPr lang="fr-FR" sz="1100" b="0" i="0" baseline="0">
              <a:solidFill>
                <a:schemeClr val="tx1"/>
              </a:solidFill>
              <a:effectLst/>
              <a:latin typeface="Arial" panose="020B0604020202020204" pitchFamily="34" charset="0"/>
              <a:ea typeface="+mn-ea"/>
              <a:cs typeface="Arial" panose="020B0604020202020204" pitchFamily="34" charset="0"/>
            </a:rPr>
            <a:t>. パリのトップ 0</a:t>
          </a:r>
          <a:r>
            <a:rPr lang="en-US" altLang="ja-JP" sz="1100" b="0" i="0" baseline="0">
              <a:solidFill>
                <a:schemeClr val="tx1"/>
              </a:solidFill>
              <a:effectLst/>
              <a:latin typeface="Arial" panose="020B0604020202020204" pitchFamily="34" charset="0"/>
              <a:ea typeface="+mn-ea"/>
              <a:cs typeface="Arial" panose="020B0604020202020204" pitchFamily="34" charset="0"/>
            </a:rPr>
            <a:t>.</a:t>
          </a:r>
          <a:r>
            <a:rPr lang="fr-FR" sz="1100" b="0" i="0" baseline="0">
              <a:solidFill>
                <a:schemeClr val="tx1"/>
              </a:solidFill>
              <a:effectLst/>
              <a:latin typeface="Arial" panose="020B0604020202020204" pitchFamily="34" charset="0"/>
              <a:ea typeface="+mn-ea"/>
              <a:cs typeface="Arial" panose="020B0604020202020204" pitchFamily="34" charset="0"/>
            </a:rPr>
            <a:t>1% 巨額相続に占める貴族の割合は</a:t>
          </a:r>
          <a:r>
            <a:rPr lang="en-US" altLang="ja-JP" sz="1100" b="0" i="0" baseline="0">
              <a:solidFill>
                <a:schemeClr val="tx1"/>
              </a:solidFill>
              <a:effectLst/>
              <a:latin typeface="Arial" panose="020B0604020202020204" pitchFamily="34" charset="0"/>
              <a:ea typeface="+mn-ea"/>
              <a:cs typeface="Arial" panose="020B0604020202020204" pitchFamily="34" charset="0"/>
            </a:rPr>
            <a:t>1780-1810</a:t>
          </a:r>
          <a:r>
            <a:rPr lang="ja-JP" altLang="en-US" sz="1100" b="0" i="0" baseline="0">
              <a:solidFill>
                <a:schemeClr val="tx1"/>
              </a:solidFill>
              <a:effectLst/>
              <a:latin typeface="Arial" panose="020B0604020202020204" pitchFamily="34" charset="0"/>
              <a:ea typeface="+mn-ea"/>
              <a:cs typeface="Arial" panose="020B0604020202020204" pitchFamily="34" charset="0"/>
            </a:rPr>
            <a:t>年で</a:t>
          </a:r>
          <a:r>
            <a:rPr lang="fr-FR" sz="1100" b="0" i="0" baseline="0">
              <a:solidFill>
                <a:schemeClr val="tx1"/>
              </a:solidFill>
              <a:effectLst/>
              <a:latin typeface="Arial" panose="020B0604020202020204" pitchFamily="34" charset="0"/>
              <a:ea typeface="+mn-ea"/>
              <a:cs typeface="Arial" panose="020B0604020202020204" pitchFamily="34" charset="0"/>
            </a:rPr>
            <a:t>50% から 25% に下がったが、その後の王政復古期 (1815-1848) に 40%-45% に戻り、</a:t>
          </a:r>
          <a:r>
            <a:rPr lang="en-US" altLang="ja-JP" sz="1100" b="0" i="0" baseline="0">
              <a:solidFill>
                <a:schemeClr val="tx1"/>
              </a:solidFill>
              <a:effectLst/>
              <a:latin typeface="Arial" panose="020B0604020202020204" pitchFamily="34" charset="0"/>
              <a:ea typeface="+mn-ea"/>
              <a:cs typeface="Arial" panose="020B0604020202020204" pitchFamily="34" charset="0"/>
            </a:rPr>
            <a:t>19</a:t>
          </a:r>
          <a:r>
            <a:rPr lang="ja-JP" altLang="en-US" sz="1100" b="0" i="0" baseline="0">
              <a:solidFill>
                <a:schemeClr val="tx1"/>
              </a:solidFill>
              <a:effectLst/>
              <a:latin typeface="Arial" panose="020B0604020202020204" pitchFamily="34" charset="0"/>
              <a:ea typeface="+mn-ea"/>
              <a:cs typeface="Arial" panose="020B0604020202020204" pitchFamily="34" charset="0"/>
            </a:rPr>
            <a:t>世紀末になって約</a:t>
          </a:r>
          <a:r>
            <a:rPr lang="fr-FR" sz="1100" b="0" i="0" baseline="0">
              <a:solidFill>
                <a:schemeClr val="tx1"/>
              </a:solidFill>
              <a:effectLst/>
              <a:latin typeface="Arial" panose="020B0604020202020204" pitchFamily="34" charset="0"/>
              <a:ea typeface="+mn-ea"/>
              <a:cs typeface="Arial" panose="020B0604020202020204" pitchFamily="34" charset="0"/>
            </a:rPr>
            <a:t>10% に下がった。一方、</a:t>
          </a:r>
          <a:r>
            <a:rPr lang="en-US" altLang="ja-JP" sz="1100" b="0" i="0" baseline="0">
              <a:solidFill>
                <a:schemeClr val="tx1"/>
              </a:solidFill>
              <a:effectLst/>
              <a:latin typeface="Arial" panose="020B0604020202020204" pitchFamily="34" charset="0"/>
              <a:ea typeface="+mn-ea"/>
              <a:cs typeface="Arial" panose="020B0604020202020204" pitchFamily="34" charset="0"/>
            </a:rPr>
            <a:t>1780-1910</a:t>
          </a:r>
          <a:r>
            <a:rPr lang="ja-JP" altLang="en-US" sz="1100" b="0" i="0" baseline="0">
              <a:solidFill>
                <a:schemeClr val="tx1"/>
              </a:solidFill>
              <a:effectLst/>
              <a:latin typeface="Arial" panose="020B0604020202020204" pitchFamily="34" charset="0"/>
              <a:ea typeface="+mn-ea"/>
              <a:cs typeface="Arial" panose="020B0604020202020204" pitchFamily="34" charset="0"/>
            </a:rPr>
            <a:t>年の故人総数の中で貴族の名前は一貫して</a:t>
          </a:r>
          <a:r>
            <a:rPr lang="fr-FR" sz="1100" b="0" i="0" baseline="0">
              <a:solidFill>
                <a:schemeClr val="tx1"/>
              </a:solidFill>
              <a:effectLst/>
              <a:latin typeface="Arial" panose="020B0604020202020204" pitchFamily="34" charset="0"/>
              <a:ea typeface="+mn-ea"/>
              <a:cs typeface="Arial" panose="020B0604020202020204" pitchFamily="34" charset="0"/>
            </a:rPr>
            <a:t> 2% 未満だった。</a:t>
          </a:r>
          <a:r>
            <a:rPr lang="ja-JP" altLang="en-US" sz="1100" b="1" i="0" baseline="0">
              <a:solidFill>
                <a:schemeClr val="tx1"/>
              </a:solidFill>
              <a:effectLst/>
              <a:latin typeface="Arial" panose="020B0604020202020204" pitchFamily="34" charset="0"/>
              <a:ea typeface="+mn-ea"/>
              <a:cs typeface="Arial" panose="020B0604020202020204" pitchFamily="34" charset="0"/>
            </a:rPr>
            <a:t>出所と時系列データ</a:t>
          </a:r>
          <a:r>
            <a:rPr lang="en-US" altLang="ja-JP" sz="1100" b="0" i="0" baseline="0">
              <a:solidFill>
                <a:schemeClr val="tx1"/>
              </a:solidFill>
              <a:effectLst/>
              <a:latin typeface="Arial" panose="020B0604020202020204" pitchFamily="34" charset="0"/>
              <a:ea typeface="+mn-ea"/>
              <a:cs typeface="Arial" panose="020B0604020202020204" pitchFamily="34" charset="0"/>
            </a:rPr>
            <a:t>: </a:t>
          </a:r>
          <a:r>
            <a:rPr lang="fr-FR" sz="1100" b="0" i="0" baseline="0">
              <a:solidFill>
                <a:schemeClr val="tx1"/>
              </a:solidFill>
              <a:effectLst/>
              <a:latin typeface="Arial" panose="020B0604020202020204" pitchFamily="34" charset="0"/>
              <a:ea typeface="+mn-ea"/>
              <a:cs typeface="Arial" panose="020B0604020202020204" pitchFamily="34" charset="0"/>
            </a:rPr>
            <a:t>piketty.pse.ens.fr/ideology</a:t>
          </a:r>
          <a:r>
            <a:rPr lang="ja-JP" altLang="en-US" sz="1100" b="0" i="0" baseline="0">
              <a:solidFill>
                <a:schemeClr val="tx1"/>
              </a:solidFill>
              <a:effectLst/>
              <a:latin typeface="Arial" panose="020B0604020202020204" pitchFamily="34" charset="0"/>
              <a:ea typeface="+mn-ea"/>
              <a:cs typeface="Arial" panose="020B0604020202020204" pitchFamily="34" charset="0"/>
            </a:rPr>
            <a:t>参照。</a:t>
          </a:r>
          <a:endParaRPr lang="fr-FR" sz="1200">
            <a:effectLst/>
            <a:latin typeface="Arial Narrow" panose="020B060602020203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199940" cy="5609167"/>
    <xdr:graphicFrame macro="">
      <xdr:nvGraphicFramePr>
        <xdr:cNvPr id="2" name="Graphique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0.0175</cdr:x>
      <cdr:y>0.85248</cdr:y>
    </cdr:from>
    <cdr:to>
      <cdr:x>0.99605</cdr:x>
      <cdr:y>0.98172</cdr:y>
    </cdr:to>
    <cdr:sp macro="" textlink="">
      <cdr:nvSpPr>
        <cdr:cNvPr id="13" name="Rectangle 12"/>
        <cdr:cNvSpPr/>
      </cdr:nvSpPr>
      <cdr:spPr>
        <a:xfrm xmlns:a="http://schemas.openxmlformats.org/drawingml/2006/main">
          <a:off x="161192" y="4784480"/>
          <a:ext cx="9012391" cy="72536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解釈</a:t>
          </a:r>
          <a:r>
            <a:rPr lang="fr-FR" sz="1100" b="0" i="0" baseline="0">
              <a:solidFill>
                <a:sysClr val="windowText" lastClr="000000"/>
              </a:solidFill>
              <a:effectLst/>
              <a:latin typeface="Arial" panose="020B0604020202020204" pitchFamily="34" charset="0"/>
              <a:ea typeface="+mn-ea"/>
              <a:cs typeface="Arial" panose="020B0604020202020204" pitchFamily="34" charset="0"/>
            </a:rPr>
            <a:t>. 1750-1780年頃、教会はスペインの総財産の25</a:t>
          </a:r>
          <a:r>
            <a:rPr lang="en-US" altLang="ja-JP" sz="1100" b="0" i="0" baseline="0">
              <a:solidFill>
                <a:sysClr val="windowText" lastClr="000000"/>
              </a:solidFill>
              <a:effectLst/>
              <a:latin typeface="Arial" panose="020B0604020202020204" pitchFamily="34" charset="0"/>
              <a:ea typeface="+mn-ea"/>
              <a:cs typeface="Arial" panose="020B0604020202020204" pitchFamily="34" charset="0"/>
            </a:rPr>
            <a:t>-</a:t>
          </a:r>
          <a:r>
            <a:rPr lang="fr-FR" sz="1100" b="0" i="0" baseline="0">
              <a:solidFill>
                <a:sysClr val="windowText" lastClr="000000"/>
              </a:solidFill>
              <a:effectLst/>
              <a:latin typeface="Arial" panose="020B0604020202020204" pitchFamily="34" charset="0"/>
              <a:ea typeface="+mn-ea"/>
              <a:cs typeface="Arial" panose="020B0604020202020204" pitchFamily="34" charset="0"/>
            </a:rPr>
            <a:t>30%を保有し、フランスでは25% 近くを保有していた (全資産: 土地、建物、資本化した教会十分の一税を含む金融資産)。これに対し 2010年には、全非営利組織 (宗教組織、大学、博物館、美術館、財団など) はフランスの総財産の1% 未満、アメリカでは6%、日本では3% しか保有していない。</a:t>
          </a:r>
          <a:r>
            <a:rPr lang="ja-JP" altLang="en-US" sz="1100" b="1" i="0" baseline="0">
              <a:solidFill>
                <a:sysClr val="windowText" lastClr="000000"/>
              </a:solidFill>
              <a:effectLst/>
              <a:latin typeface="Arial Narrow" panose="020B0606020202030204" pitchFamily="34" charset="0"/>
              <a:ea typeface="+mn-ea"/>
              <a:cs typeface="Arial" panose="020B0604020202020204" pitchFamily="34" charset="0"/>
            </a:rPr>
            <a:t>出所と時系列データ</a:t>
          </a:r>
          <a:r>
            <a:rPr lang="en-US" altLang="ja-JP" sz="1100" b="1" i="0" baseline="0">
              <a:solidFill>
                <a:sysClr val="windowText" lastClr="000000"/>
              </a:solidFill>
              <a:effectLst/>
              <a:latin typeface="Arial Narrow" panose="020B0606020202030204" pitchFamily="34" charset="0"/>
              <a:ea typeface="+mn-ea"/>
              <a:cs typeface="Arial" panose="020B0604020202020204" pitchFamily="34" charset="0"/>
            </a:rPr>
            <a:t>: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piketty.pse.ens.fr/ideology</a:t>
          </a:r>
          <a:r>
            <a:rPr lang="ja-JP" altLang="en-US" sz="1100" b="0" i="0" baseline="0">
              <a:solidFill>
                <a:sysClr val="windowText" lastClr="000000"/>
              </a:solidFill>
              <a:effectLst/>
              <a:latin typeface="Arial Narrow" panose="020B0606020202030204" pitchFamily="34" charset="0"/>
              <a:ea typeface="+mn-ea"/>
              <a:cs typeface="Arial" panose="020B0604020202020204" pitchFamily="34" charset="0"/>
            </a:rPr>
            <a:t>参照。</a:t>
          </a:r>
          <a:endParaRPr lang="fr-FR" b="0">
            <a:effectLst/>
          </a:endParaRPr>
        </a:p>
      </cdr:txBody>
    </cdr:sp>
  </cdr:relSizeAnchor>
  <cdr:relSizeAnchor xmlns:cdr="http://schemas.openxmlformats.org/drawingml/2006/chartDrawing">
    <cdr:from>
      <cdr:x>0.45505</cdr:x>
      <cdr:y>0.17972</cdr:y>
    </cdr:from>
    <cdr:to>
      <cdr:x>0.5798</cdr:x>
      <cdr:y>0.36477</cdr:y>
    </cdr:to>
    <cdr:sp macro="" textlink="">
      <cdr:nvSpPr>
        <cdr:cNvPr id="2" name="Rectangle 1"/>
        <cdr:cNvSpPr/>
      </cdr:nvSpPr>
      <cdr:spPr>
        <a:xfrm xmlns:a="http://schemas.openxmlformats.org/drawingml/2006/main">
          <a:off x="4191010" y="1010000"/>
          <a:ext cx="1148989" cy="1040000"/>
        </a:xfrm>
        <a:prstGeom xmlns:a="http://schemas.openxmlformats.org/drawingml/2006/main" prst="rect">
          <a:avLst/>
        </a:prstGeom>
        <a:solidFill xmlns:a="http://schemas.openxmlformats.org/drawingml/2006/main">
          <a:schemeClr val="bg1"/>
        </a:solidFill>
        <a:ln xmlns:a="http://schemas.openxmlformats.org/drawingml/2006/main">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nchorCtr="0"/>
        <a:lstStyle xmlns:a="http://schemas.openxmlformats.org/drawingml/2006/main"/>
        <a:p xmlns:a="http://schemas.openxmlformats.org/drawingml/2006/main">
          <a:pPr algn="ctr"/>
          <a:r>
            <a:rPr lang="fr-FR" sz="1300" baseline="0">
              <a:solidFill>
                <a:sysClr val="windowText" lastClr="000000"/>
              </a:solidFill>
              <a:latin typeface="Arial" panose="020B0604020202020204" pitchFamily="34" charset="0"/>
              <a:cs typeface="Arial" panose="020B0604020202020204" pitchFamily="34" charset="0"/>
            </a:rPr>
            <a:t>総財産</a:t>
          </a:r>
          <a:r>
            <a:rPr lang="ja-JP" altLang="en-US" sz="1300" baseline="0">
              <a:solidFill>
                <a:sysClr val="windowText" lastClr="000000"/>
              </a:solidFill>
              <a:latin typeface="Arial" panose="020B0604020202020204" pitchFamily="34" charset="0"/>
              <a:cs typeface="Arial" panose="020B0604020202020204" pitchFamily="34" charset="0"/>
            </a:rPr>
            <a:t> </a:t>
          </a:r>
          <a:r>
            <a:rPr lang="en-US" altLang="ja-JP" sz="1300" baseline="0">
              <a:solidFill>
                <a:sysClr val="windowText" lastClr="000000"/>
              </a:solidFill>
              <a:latin typeface="Arial" panose="020B0604020202020204" pitchFamily="34" charset="0"/>
              <a:cs typeface="Arial" panose="020B0604020202020204" pitchFamily="34" charset="0"/>
            </a:rPr>
            <a:t>(</a:t>
          </a:r>
          <a:r>
            <a:rPr lang="ja-JP" altLang="en-US" sz="1300" baseline="0">
              <a:solidFill>
                <a:sysClr val="windowText" lastClr="000000"/>
              </a:solidFill>
              <a:latin typeface="Arial" panose="020B0604020202020204" pitchFamily="34" charset="0"/>
              <a:cs typeface="Arial" panose="020B0604020202020204" pitchFamily="34" charset="0"/>
            </a:rPr>
            <a:t>全資産</a:t>
          </a:r>
          <a:r>
            <a:rPr lang="en-US" altLang="ja-JP" sz="1300" baseline="0">
              <a:solidFill>
                <a:sysClr val="windowText" lastClr="000000"/>
              </a:solidFill>
              <a:latin typeface="Arial" panose="020B0604020202020204" pitchFamily="34" charset="0"/>
              <a:cs typeface="Arial" panose="020B0604020202020204" pitchFamily="34" charset="0"/>
            </a:rPr>
            <a:t>)</a:t>
          </a:r>
          <a:r>
            <a:rPr lang="ja-JP" altLang="en-US" sz="1300" baseline="0">
              <a:solidFill>
                <a:sysClr val="windowText" lastClr="000000"/>
              </a:solidFill>
              <a:latin typeface="Arial" panose="020B0604020202020204" pitchFamily="34" charset="0"/>
              <a:cs typeface="Arial" panose="020B0604020202020204" pitchFamily="34" charset="0"/>
            </a:rPr>
            <a:t> </a:t>
          </a:r>
          <a:r>
            <a:rPr lang="fr-FR" sz="1300" baseline="0">
              <a:solidFill>
                <a:sysClr val="windowText" lastClr="000000"/>
              </a:solidFill>
              <a:latin typeface="Arial" panose="020B0604020202020204" pitchFamily="34" charset="0"/>
              <a:cs typeface="Arial" panose="020B0604020202020204" pitchFamily="34" charset="0"/>
            </a:rPr>
            <a:t>に占める教会の割合</a:t>
          </a:r>
        </a:p>
        <a:p xmlns:a="http://schemas.openxmlformats.org/drawingml/2006/main">
          <a:pPr algn="ctr"/>
          <a:r>
            <a:rPr lang="fr-FR" sz="1300" baseline="0">
              <a:solidFill>
                <a:sysClr val="windowText" lastClr="000000"/>
              </a:solidFill>
              <a:latin typeface="Arial" panose="020B0604020202020204" pitchFamily="34" charset="0"/>
              <a:cs typeface="Arial" panose="020B0604020202020204" pitchFamily="34" charset="0"/>
            </a:rPr>
            <a:t> (18世紀)</a:t>
          </a:r>
          <a:endParaRPr lang="fr-FR" sz="13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0.64678</cdr:x>
      <cdr:y>0.41993</cdr:y>
    </cdr:from>
    <cdr:to>
      <cdr:x>0.86874</cdr:x>
      <cdr:y>0.52994</cdr:y>
    </cdr:to>
    <cdr:sp macro="" textlink="">
      <cdr:nvSpPr>
        <cdr:cNvPr id="32" name="Rectangle 31"/>
        <cdr:cNvSpPr/>
      </cdr:nvSpPr>
      <cdr:spPr>
        <a:xfrm xmlns:a="http://schemas.openxmlformats.org/drawingml/2006/main">
          <a:off x="5956844" y="2359999"/>
          <a:ext cx="2044251" cy="618263"/>
        </a:xfrm>
        <a:prstGeom xmlns:a="http://schemas.openxmlformats.org/drawingml/2006/main" prst="rect">
          <a:avLst/>
        </a:prstGeom>
        <a:solidFill xmlns:a="http://schemas.openxmlformats.org/drawingml/2006/main">
          <a:schemeClr val="bg1"/>
        </a:solidFill>
        <a:ln xmlns:a="http://schemas.openxmlformats.org/drawingml/2006/main">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1300" baseline="0">
              <a:solidFill>
                <a:sysClr val="windowText" lastClr="000000"/>
              </a:solidFill>
              <a:latin typeface="Arial" panose="020B0604020202020204" pitchFamily="34" charset="0"/>
              <a:cs typeface="Arial" panose="020B0604020202020204" pitchFamily="34" charset="0"/>
            </a:rPr>
            <a:t>総財産に占める非営利組織の割合</a:t>
          </a:r>
          <a:r>
            <a:rPr lang="ja-JP" altLang="en-US" sz="1300" baseline="0">
              <a:solidFill>
                <a:sysClr val="windowText" lastClr="000000"/>
              </a:solidFill>
              <a:latin typeface="Arial" panose="020B0604020202020204" pitchFamily="34" charset="0"/>
              <a:cs typeface="Arial" panose="020B0604020202020204" pitchFamily="34" charset="0"/>
            </a:rPr>
            <a:t> </a:t>
          </a:r>
          <a:r>
            <a:rPr lang="fr-FR" sz="1300" baseline="0">
              <a:solidFill>
                <a:sysClr val="windowText" lastClr="000000"/>
              </a:solidFill>
              <a:latin typeface="Arial" panose="020B0604020202020204" pitchFamily="34" charset="0"/>
              <a:cs typeface="Arial" panose="020B0604020202020204" pitchFamily="34" charset="0"/>
            </a:rPr>
            <a:t>(21世紀)</a:t>
          </a:r>
          <a:endParaRPr lang="fr-FR" sz="13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0.36356</cdr:x>
      <cdr:y>0.26893</cdr:y>
    </cdr:from>
    <cdr:to>
      <cdr:x>0.45426</cdr:x>
      <cdr:y>0.28329</cdr:y>
    </cdr:to>
    <cdr:cxnSp macro="">
      <cdr:nvCxnSpPr>
        <cdr:cNvPr id="11" name="Connecteur droit avec flèche 10">
          <a:extLst xmlns:a="http://schemas.openxmlformats.org/drawingml/2006/main">
            <a:ext uri="{FF2B5EF4-FFF2-40B4-BE49-F238E27FC236}">
              <a16:creationId xmlns:a16="http://schemas.microsoft.com/office/drawing/2014/main" id="{C70715F6-C8F2-5247-A90A-2A1941C2BCC8}"/>
            </a:ext>
          </a:extLst>
        </cdr:cNvPr>
        <cdr:cNvCxnSpPr/>
      </cdr:nvCxnSpPr>
      <cdr:spPr>
        <a:xfrm xmlns:a="http://schemas.openxmlformats.org/drawingml/2006/main" flipH="1">
          <a:off x="3348404" y="1509346"/>
          <a:ext cx="835269" cy="80596"/>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0.75412</cdr:x>
      <cdr:y>0.52733</cdr:y>
    </cdr:from>
    <cdr:to>
      <cdr:x>0.75418</cdr:x>
      <cdr:y>0.59922</cdr:y>
    </cdr:to>
    <cdr:cxnSp macro="">
      <cdr:nvCxnSpPr>
        <cdr:cNvPr id="33" name="Connecteur droit avec flèche 32">
          <a:extLst xmlns:a="http://schemas.openxmlformats.org/drawingml/2006/main">
            <a:ext uri="{FF2B5EF4-FFF2-40B4-BE49-F238E27FC236}">
              <a16:creationId xmlns:a16="http://schemas.microsoft.com/office/drawing/2014/main" id="{D7558E71-29DB-2B48-8547-03EE2466248D}"/>
            </a:ext>
          </a:extLst>
        </cdr:cNvPr>
        <cdr:cNvCxnSpPr/>
      </cdr:nvCxnSpPr>
      <cdr:spPr>
        <a:xfrm xmlns:a="http://schemas.openxmlformats.org/drawingml/2006/main">
          <a:off x="6945436" y="2959588"/>
          <a:ext cx="487" cy="403470"/>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ba table"/>
      <sheetName val="Source"/>
      <sheetName val="Basic Wage"/>
      <sheetName val="Minimum wage"/>
      <sheetName val="MTAWE"/>
      <sheetName val="Minimum wage tax "/>
      <sheetName val="C10+C14 since 1971 + Reason"/>
      <sheetName val="eeh"/>
      <sheetName val="Bond material"/>
    </sheetNames>
    <sheetDataSet>
      <sheetData sheetId="0">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34.270000000000003</v>
          </cell>
          <cell r="I20">
            <v>24.42</v>
          </cell>
        </row>
        <row r="21">
          <cell r="C21">
            <v>35.51</v>
          </cell>
          <cell r="I21">
            <v>25.22</v>
          </cell>
        </row>
        <row r="22">
          <cell r="C22">
            <v>36.58</v>
          </cell>
          <cell r="I22">
            <v>26.12</v>
          </cell>
        </row>
        <row r="23">
          <cell r="C23">
            <v>36.76</v>
          </cell>
          <cell r="I23">
            <v>26.22</v>
          </cell>
        </row>
        <row r="24">
          <cell r="C24">
            <v>37.69</v>
          </cell>
          <cell r="I24">
            <v>27.06</v>
          </cell>
        </row>
        <row r="25">
          <cell r="C25">
            <v>39.700000000000003</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80.709999999999994</v>
          </cell>
          <cell r="I34">
            <v>66.53</v>
          </cell>
        </row>
        <row r="35">
          <cell r="C35">
            <v>105.34</v>
          </cell>
          <cell r="I35">
            <v>92.96</v>
          </cell>
        </row>
        <row r="36">
          <cell r="C36">
            <v>121.01</v>
          </cell>
          <cell r="I36">
            <v>111.65</v>
          </cell>
        </row>
        <row r="37">
          <cell r="C37">
            <v>136.56</v>
          </cell>
          <cell r="I37">
            <v>127.02</v>
          </cell>
        </row>
        <row r="38">
          <cell r="C38">
            <v>149.06</v>
          </cell>
          <cell r="I38">
            <v>138.86000000000001</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 sheetId="1"/>
      <sheetData sheetId="2"/>
      <sheetData sheetId="3"/>
      <sheetData sheetId="4"/>
      <sheetData sheetId="5"/>
      <sheetData sheetId="6">
        <row r="10">
          <cell r="C10">
            <v>17.02</v>
          </cell>
        </row>
      </sheetData>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workbookViewId="0">
      <selection activeCell="A19" sqref="A19"/>
    </sheetView>
  </sheetViews>
  <sheetFormatPr baseColWidth="10" defaultColWidth="8.83203125" defaultRowHeight="14"/>
  <cols>
    <col min="1" max="1" width="15.33203125" customWidth="1"/>
  </cols>
  <sheetData>
    <row r="1" spans="1:1" ht="16">
      <c r="A1" s="53" t="s">
        <v>7</v>
      </c>
    </row>
    <row r="2" spans="1:1" ht="16">
      <c r="A2" s="2" t="s">
        <v>173</v>
      </c>
    </row>
    <row r="3" spans="1:1" ht="16">
      <c r="A3" s="53" t="s">
        <v>11</v>
      </c>
    </row>
    <row r="5" spans="1:1" ht="16">
      <c r="A5" s="2" t="s">
        <v>8</v>
      </c>
    </row>
    <row r="6" spans="1:1" ht="16">
      <c r="A6" s="53" t="s">
        <v>9</v>
      </c>
    </row>
    <row r="7" spans="1:1" ht="16">
      <c r="A7" s="53" t="s">
        <v>10</v>
      </c>
    </row>
    <row r="8" spans="1:1" ht="16">
      <c r="A8" s="1"/>
    </row>
    <row r="9" spans="1:1" ht="16">
      <c r="A9" s="2"/>
    </row>
    <row r="10" spans="1:1" ht="16">
      <c r="A10" s="1"/>
    </row>
    <row r="11" spans="1:1" ht="16">
      <c r="A11" s="1"/>
    </row>
  </sheetData>
  <phoneticPr fontId="19"/>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6"/>
  <sheetViews>
    <sheetView zoomScaleNormal="100" zoomScalePageLayoutView="130" workbookViewId="0">
      <pane xSplit="1" ySplit="4" topLeftCell="B5" activePane="bottomRight" state="frozen"/>
      <selection pane="topRight" activeCell="B1" sqref="B1"/>
      <selection pane="bottomLeft" activeCell="A3" sqref="A3"/>
      <selection pane="bottomRight" activeCell="A16" sqref="A16"/>
    </sheetView>
  </sheetViews>
  <sheetFormatPr baseColWidth="10" defaultRowHeight="14"/>
  <cols>
    <col min="1" max="1" width="22.83203125" customWidth="1"/>
    <col min="2" max="14" width="11.83203125" customWidth="1"/>
  </cols>
  <sheetData>
    <row r="1" spans="1:8" ht="17" thickBot="1">
      <c r="A1" s="2"/>
    </row>
    <row r="2" spans="1:8" ht="47.5" customHeight="1" thickTop="1" thickBot="1">
      <c r="A2" s="63" t="s">
        <v>182</v>
      </c>
      <c r="B2" s="64"/>
      <c r="C2" s="64"/>
      <c r="D2" s="64"/>
      <c r="E2" s="64"/>
      <c r="F2" s="64"/>
      <c r="G2" s="65"/>
    </row>
    <row r="3" spans="1:8" ht="18" thickTop="1" thickBot="1">
      <c r="A3" s="1"/>
      <c r="B3" s="1"/>
      <c r="C3" s="1"/>
      <c r="D3" s="1"/>
      <c r="E3" s="1"/>
      <c r="F3" s="1"/>
      <c r="G3" s="1"/>
    </row>
    <row r="4" spans="1:8" ht="33" customHeight="1" thickTop="1" thickBot="1">
      <c r="A4" s="19"/>
      <c r="B4" s="20">
        <v>1380</v>
      </c>
      <c r="C4" s="20">
        <v>1470</v>
      </c>
      <c r="D4" s="20">
        <v>1560</v>
      </c>
      <c r="E4" s="20">
        <v>1660</v>
      </c>
      <c r="F4" s="20">
        <v>1700</v>
      </c>
      <c r="G4" s="21">
        <v>1780</v>
      </c>
    </row>
    <row r="5" spans="1:8" ht="33" customHeight="1" thickBot="1">
      <c r="A5" s="22" t="s">
        <v>127</v>
      </c>
      <c r="B5" s="23">
        <f>DataFR1!C7</f>
        <v>1.4035087719298248E-2</v>
      </c>
      <c r="C5" s="23">
        <f>DataFR1!E7</f>
        <v>1.3475177304964541E-2</v>
      </c>
      <c r="D5" s="23">
        <f>DataFR1!I7</f>
        <v>1.4108203033593118E-2</v>
      </c>
      <c r="E5" s="23">
        <f>DataFR1!K7</f>
        <v>1.3966055655607311E-2</v>
      </c>
      <c r="F5" s="23">
        <f>DataFR1!M7</f>
        <v>1.0562086700955179E-2</v>
      </c>
      <c r="G5" s="24">
        <f>DataFR1!O7</f>
        <v>7.2272612293571353E-3</v>
      </c>
    </row>
    <row r="6" spans="1:8" ht="33" customHeight="1" thickBot="1">
      <c r="A6" s="22" t="s">
        <v>40</v>
      </c>
      <c r="B6" s="23">
        <f>DataFR1!C4</f>
        <v>1.9780701754385972E-2</v>
      </c>
      <c r="C6" s="23">
        <f>DataFR1!E4+0.0005</f>
        <v>1.7796897163120568E-2</v>
      </c>
      <c r="D6" s="23">
        <f>DataFR1!I4</f>
        <v>1.9173900293252995E-2</v>
      </c>
      <c r="E6" s="23">
        <f>DataFR1!K4</f>
        <v>1.9805961827999503E-2</v>
      </c>
      <c r="F6" s="23">
        <f>DataFR1!M4</f>
        <v>1.5915870683321086E-2</v>
      </c>
      <c r="G6" s="24">
        <f>DataFR1!O4</f>
        <v>7.7535503920789202E-3</v>
      </c>
    </row>
    <row r="7" spans="1:8" ht="33" customHeight="1" thickBot="1">
      <c r="A7" s="22" t="s">
        <v>128</v>
      </c>
      <c r="B7" s="25">
        <f t="shared" ref="B7:G7" si="0">B5+B6</f>
        <v>3.3815789473684216E-2</v>
      </c>
      <c r="C7" s="25">
        <f t="shared" si="0"/>
        <v>3.1272074468085109E-2</v>
      </c>
      <c r="D7" s="25">
        <f t="shared" si="0"/>
        <v>3.3282103326846113E-2</v>
      </c>
      <c r="E7" s="25">
        <f t="shared" si="0"/>
        <v>3.3772017483606816E-2</v>
      </c>
      <c r="F7" s="25">
        <f>F5+F6+0.0001</f>
        <v>2.6577957384276266E-2</v>
      </c>
      <c r="G7" s="26">
        <f t="shared" si="0"/>
        <v>1.4980811621436056E-2</v>
      </c>
    </row>
    <row r="8" spans="1:8" ht="33" customHeight="1" thickBot="1">
      <c r="A8" s="41" t="s">
        <v>43</v>
      </c>
      <c r="B8" s="46">
        <f t="shared" ref="B8:G8" si="1">1-B7</f>
        <v>0.96618421052631576</v>
      </c>
      <c r="C8" s="46">
        <f t="shared" si="1"/>
        <v>0.96872792553191489</v>
      </c>
      <c r="D8" s="46">
        <f t="shared" si="1"/>
        <v>0.96671789667315389</v>
      </c>
      <c r="E8" s="46">
        <f t="shared" si="1"/>
        <v>0.96622798251639319</v>
      </c>
      <c r="F8" s="46">
        <f t="shared" si="1"/>
        <v>0.97342204261572374</v>
      </c>
      <c r="G8" s="47">
        <f t="shared" si="1"/>
        <v>0.98501918837856395</v>
      </c>
    </row>
    <row r="9" spans="1:8" ht="33" customHeight="1" thickTop="1" thickBot="1">
      <c r="A9" s="48" t="s">
        <v>93</v>
      </c>
      <c r="B9" s="51">
        <f>DataFR1!B11/1000000</f>
        <v>11.399999999999999</v>
      </c>
      <c r="C9" s="51">
        <f>DataFR1!D11/1000000</f>
        <v>14.099999999999998</v>
      </c>
      <c r="D9" s="51">
        <f>DataFR1!H11/1000000</f>
        <v>17.011379792914429</v>
      </c>
      <c r="E9" s="51">
        <f>DataFR1!J11/1000000</f>
        <v>18.616566223951079</v>
      </c>
      <c r="F9" s="51">
        <f>DataFR1!L11/1000000</f>
        <v>21.776</v>
      </c>
      <c r="G9" s="52">
        <f>DataFR1!N11/1000000</f>
        <v>27.672999999999998</v>
      </c>
      <c r="H9" s="6"/>
    </row>
    <row r="10" spans="1:8" ht="33" customHeight="1" thickBot="1">
      <c r="A10" s="22" t="s">
        <v>129</v>
      </c>
      <c r="B10" s="42">
        <f>10*INT(B5*1000*B$9/10)</f>
        <v>160</v>
      </c>
      <c r="C10" s="42">
        <f t="shared" ref="C10:G10" si="2">10*INT(C5*1000*C$9/10)</f>
        <v>190</v>
      </c>
      <c r="D10" s="42">
        <f t="shared" si="2"/>
        <v>240</v>
      </c>
      <c r="E10" s="42">
        <f t="shared" si="2"/>
        <v>260</v>
      </c>
      <c r="F10" s="42">
        <f t="shared" si="2"/>
        <v>230</v>
      </c>
      <c r="G10" s="43">
        <f t="shared" si="2"/>
        <v>200</v>
      </c>
      <c r="H10" s="6"/>
    </row>
    <row r="11" spans="1:8" ht="33" customHeight="1" thickBot="1">
      <c r="A11" s="27" t="s">
        <v>94</v>
      </c>
      <c r="B11" s="44">
        <f t="shared" ref="B11:G11" si="3">10*INT(B6*1000*B$9/10)</f>
        <v>220</v>
      </c>
      <c r="C11" s="44">
        <f t="shared" si="3"/>
        <v>250</v>
      </c>
      <c r="D11" s="44">
        <f t="shared" si="3"/>
        <v>320</v>
      </c>
      <c r="E11" s="44">
        <f t="shared" si="3"/>
        <v>360</v>
      </c>
      <c r="F11" s="44">
        <f t="shared" si="3"/>
        <v>340</v>
      </c>
      <c r="G11" s="45">
        <f t="shared" si="3"/>
        <v>210</v>
      </c>
      <c r="H11" s="6"/>
    </row>
    <row r="12" spans="1:8" ht="18" thickTop="1" thickBot="1">
      <c r="A12" s="1"/>
      <c r="B12" s="1"/>
      <c r="C12" s="1"/>
      <c r="D12" s="1"/>
      <c r="E12" s="1"/>
      <c r="F12" s="1"/>
      <c r="G12" s="1"/>
    </row>
    <row r="13" spans="1:8" ht="50" customHeight="1" thickTop="1" thickBot="1">
      <c r="A13" s="60" t="s">
        <v>183</v>
      </c>
      <c r="B13" s="61"/>
      <c r="C13" s="61"/>
      <c r="D13" s="61"/>
      <c r="E13" s="61"/>
      <c r="F13" s="61"/>
      <c r="G13" s="62"/>
    </row>
    <row r="14" spans="1:8" ht="15" thickTop="1"/>
    <row r="16" spans="1:8" ht="16">
      <c r="A16" s="53" t="s">
        <v>12</v>
      </c>
    </row>
  </sheetData>
  <mergeCells count="2">
    <mergeCell ref="A13:G13"/>
    <mergeCell ref="A2:G2"/>
  </mergeCells>
  <phoneticPr fontId="19"/>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
  <sheetViews>
    <sheetView zoomScaleNormal="100" zoomScalePageLayoutView="130" workbookViewId="0">
      <pane xSplit="1" ySplit="4" topLeftCell="B5" activePane="bottomRight" state="frozen"/>
      <selection pane="topRight" activeCell="B1" sqref="B1"/>
      <selection pane="bottomLeft" activeCell="A3" sqref="A3"/>
      <selection pane="bottomRight" activeCell="B33" sqref="B33"/>
    </sheetView>
  </sheetViews>
  <sheetFormatPr baseColWidth="10" defaultRowHeight="14"/>
  <cols>
    <col min="1" max="1" width="23.1640625" customWidth="1"/>
    <col min="2" max="14" width="11.83203125" customWidth="1"/>
  </cols>
  <sheetData>
    <row r="1" spans="1:8" ht="17" thickBot="1">
      <c r="A1" s="2"/>
    </row>
    <row r="2" spans="1:8" ht="47.5" customHeight="1" thickTop="1" thickBot="1">
      <c r="A2" s="66" t="s">
        <v>180</v>
      </c>
      <c r="B2" s="64"/>
      <c r="C2" s="64"/>
      <c r="D2" s="64"/>
      <c r="E2" s="64"/>
      <c r="F2" s="64"/>
      <c r="G2" s="65"/>
    </row>
    <row r="3" spans="1:8" ht="18" thickTop="1" thickBot="1">
      <c r="A3" s="1"/>
      <c r="B3" s="1"/>
      <c r="C3" s="1"/>
      <c r="D3" s="1"/>
      <c r="E3" s="1"/>
      <c r="F3" s="1"/>
      <c r="G3" s="1"/>
    </row>
    <row r="4" spans="1:8" ht="33" customHeight="1" thickTop="1" thickBot="1">
      <c r="A4" s="19"/>
      <c r="B4" s="20">
        <v>1380</v>
      </c>
      <c r="C4" s="20">
        <v>1470</v>
      </c>
      <c r="D4" s="20">
        <v>1560</v>
      </c>
      <c r="E4" s="20">
        <v>1660</v>
      </c>
      <c r="F4" s="20">
        <v>1700</v>
      </c>
      <c r="G4" s="21">
        <v>1780</v>
      </c>
    </row>
    <row r="5" spans="1:8" ht="33" customHeight="1" thickBot="1">
      <c r="A5" s="22" t="s">
        <v>127</v>
      </c>
      <c r="B5" s="23">
        <f>DataFR2!C7</f>
        <v>3.2748538011695909E-2</v>
      </c>
      <c r="C5" s="23">
        <f>DataFR2!E7+0.0002</f>
        <v>3.1642080378250594E-2</v>
      </c>
      <c r="D5" s="23">
        <f>DataFR2!I7</f>
        <v>3.2919140411717278E-2</v>
      </c>
      <c r="E5" s="23">
        <f>DataFR2!K7</f>
        <v>3.258746319641706E-2</v>
      </c>
      <c r="F5" s="23">
        <f>DataFR2!M7</f>
        <v>2.4644868968895419E-2</v>
      </c>
      <c r="G5" s="24">
        <f>DataFR2!O7</f>
        <v>1.6863609535166649E-2</v>
      </c>
    </row>
    <row r="6" spans="1:8" ht="33" customHeight="1" thickBot="1">
      <c r="A6" s="22" t="s">
        <v>40</v>
      </c>
      <c r="B6" s="23">
        <f>DataFR2!C4</f>
        <v>1.8461988304093575E-2</v>
      </c>
      <c r="C6" s="23">
        <f>DataFR2!E4</f>
        <v>1.6143770685579199E-2</v>
      </c>
      <c r="D6" s="23">
        <f>DataFR2!I4</f>
        <v>1.789564027370279E-2</v>
      </c>
      <c r="E6" s="23">
        <f>DataFR2!K4</f>
        <v>1.8485564372799537E-2</v>
      </c>
      <c r="F6" s="23">
        <f>DataFR2!M4</f>
        <v>1.4854812637766347E-2</v>
      </c>
      <c r="G6" s="24">
        <f>DataFR2!O4</f>
        <v>7.2366470326069932E-3</v>
      </c>
    </row>
    <row r="7" spans="1:8" ht="33" customHeight="1" thickBot="1">
      <c r="A7" s="22" t="s">
        <v>128</v>
      </c>
      <c r="B7" s="25">
        <f t="shared" ref="B7:G7" si="0">B5+B6</f>
        <v>5.1210526315789484E-2</v>
      </c>
      <c r="C7" s="25">
        <f>C5+C6</f>
        <v>4.7785851063829793E-2</v>
      </c>
      <c r="D7" s="25">
        <f t="shared" si="0"/>
        <v>5.0814780685420072E-2</v>
      </c>
      <c r="E7" s="25">
        <f t="shared" si="0"/>
        <v>5.1073027569216597E-2</v>
      </c>
      <c r="F7" s="25">
        <f>F5+F6+0.0001</f>
        <v>3.9599681606661767E-2</v>
      </c>
      <c r="G7" s="26">
        <f t="shared" si="0"/>
        <v>2.4100256567773641E-2</v>
      </c>
    </row>
    <row r="8" spans="1:8" ht="33" customHeight="1" thickBot="1">
      <c r="A8" s="41" t="s">
        <v>43</v>
      </c>
      <c r="B8" s="25">
        <f t="shared" ref="B8:G8" si="1">1-B7</f>
        <v>0.94878947368421052</v>
      </c>
      <c r="C8" s="25">
        <f t="shared" si="1"/>
        <v>0.95221414893617018</v>
      </c>
      <c r="D8" s="25">
        <f t="shared" si="1"/>
        <v>0.94918521931457989</v>
      </c>
      <c r="E8" s="25">
        <f t="shared" si="1"/>
        <v>0.94892697243078339</v>
      </c>
      <c r="F8" s="25">
        <f t="shared" si="1"/>
        <v>0.96040031839333828</v>
      </c>
      <c r="G8" s="26">
        <f t="shared" si="1"/>
        <v>0.97589974343222641</v>
      </c>
    </row>
    <row r="9" spans="1:8" ht="33" customHeight="1" thickTop="1" thickBot="1">
      <c r="A9" s="48" t="s">
        <v>95</v>
      </c>
      <c r="B9" s="28">
        <f>DataFR2!B11/1000000</f>
        <v>3.4199999999999995</v>
      </c>
      <c r="C9" s="28">
        <f>DataFR2!D11/1000000</f>
        <v>4.2299999999999986</v>
      </c>
      <c r="D9" s="28">
        <f>DataFR2!H11/1000000</f>
        <v>5.1034139378743282</v>
      </c>
      <c r="E9" s="28">
        <f>DataFR2!J11/1000000</f>
        <v>5.5849698671853236</v>
      </c>
      <c r="F9" s="28">
        <f>DataFR2!L11/1000000</f>
        <v>6.5327999999999999</v>
      </c>
      <c r="G9" s="29">
        <f>DataFR2!N11/1000000</f>
        <v>8.3018999999999998</v>
      </c>
      <c r="H9" s="6"/>
    </row>
    <row r="10" spans="1:8" ht="33" customHeight="1" thickBot="1">
      <c r="A10" s="22" t="s">
        <v>129</v>
      </c>
      <c r="B10" s="42">
        <f>10*INT(B5*1000*B$9/10)</f>
        <v>110</v>
      </c>
      <c r="C10" s="42">
        <f t="shared" ref="C10:G10" si="2">10*INT(C5*1000*C$9/10)</f>
        <v>130</v>
      </c>
      <c r="D10" s="42">
        <f t="shared" si="2"/>
        <v>160</v>
      </c>
      <c r="E10" s="42">
        <f t="shared" si="2"/>
        <v>180</v>
      </c>
      <c r="F10" s="42">
        <f t="shared" si="2"/>
        <v>160</v>
      </c>
      <c r="G10" s="43">
        <f t="shared" si="2"/>
        <v>140</v>
      </c>
      <c r="H10" s="6"/>
    </row>
    <row r="11" spans="1:8" ht="33" customHeight="1" thickBot="1">
      <c r="A11" s="27" t="s">
        <v>94</v>
      </c>
      <c r="B11" s="44">
        <f t="shared" ref="B11:G11" si="3">10*INT(B6*1000*B$9/10)</f>
        <v>60</v>
      </c>
      <c r="C11" s="44">
        <f t="shared" si="3"/>
        <v>60</v>
      </c>
      <c r="D11" s="44">
        <f t="shared" si="3"/>
        <v>90</v>
      </c>
      <c r="E11" s="44">
        <f t="shared" si="3"/>
        <v>100</v>
      </c>
      <c r="F11" s="44">
        <f t="shared" si="3"/>
        <v>90</v>
      </c>
      <c r="G11" s="45">
        <f t="shared" si="3"/>
        <v>60</v>
      </c>
      <c r="H11" s="6"/>
    </row>
    <row r="12" spans="1:8" ht="18" thickTop="1" thickBot="1">
      <c r="A12" s="1"/>
      <c r="B12" s="1"/>
      <c r="C12" s="1"/>
      <c r="D12" s="1"/>
      <c r="E12" s="1"/>
      <c r="F12" s="1"/>
      <c r="G12" s="1"/>
    </row>
    <row r="13" spans="1:8" ht="50" customHeight="1" thickTop="1" thickBot="1">
      <c r="A13" s="67" t="s">
        <v>181</v>
      </c>
      <c r="B13" s="68"/>
      <c r="C13" s="68"/>
      <c r="D13" s="68"/>
      <c r="E13" s="68"/>
      <c r="F13" s="68"/>
      <c r="G13" s="69"/>
    </row>
    <row r="14" spans="1:8" ht="15" thickTop="1"/>
    <row r="16" spans="1:8" ht="16">
      <c r="A16" s="53" t="s">
        <v>12</v>
      </c>
    </row>
  </sheetData>
  <mergeCells count="2">
    <mergeCell ref="A2:G2"/>
    <mergeCell ref="A13:G13"/>
  </mergeCells>
  <phoneticPr fontId="19"/>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156"/>
  <sheetViews>
    <sheetView workbookViewId="0"/>
  </sheetViews>
  <sheetFormatPr baseColWidth="10" defaultColWidth="10.83203125" defaultRowHeight="13"/>
  <cols>
    <col min="1" max="1" width="9.33203125" style="12" customWidth="1"/>
    <col min="2" max="2" width="14.1640625" style="12" customWidth="1"/>
    <col min="3" max="3" width="14.5" style="12" customWidth="1"/>
    <col min="4" max="4" width="15.5" style="12" customWidth="1"/>
    <col min="5" max="5" width="14" style="12" customWidth="1"/>
    <col min="6" max="64" width="6.33203125" style="12" customWidth="1"/>
    <col min="65" max="245" width="10.83203125" style="12"/>
    <col min="246" max="320" width="6.33203125" style="12" customWidth="1"/>
    <col min="321" max="501" width="10.83203125" style="12"/>
    <col min="502" max="576" width="6.33203125" style="12" customWidth="1"/>
    <col min="577" max="757" width="10.83203125" style="12"/>
    <col min="758" max="832" width="6.33203125" style="12" customWidth="1"/>
    <col min="833" max="1013" width="10.83203125" style="12"/>
    <col min="1014" max="1088" width="6.33203125" style="12" customWidth="1"/>
    <col min="1089" max="1269" width="10.83203125" style="12"/>
    <col min="1270" max="1344" width="6.33203125" style="12" customWidth="1"/>
    <col min="1345" max="1525" width="10.83203125" style="12"/>
    <col min="1526" max="1600" width="6.33203125" style="12" customWidth="1"/>
    <col min="1601" max="1781" width="10.83203125" style="12"/>
    <col min="1782" max="1856" width="6.33203125" style="12" customWidth="1"/>
    <col min="1857" max="2037" width="10.83203125" style="12"/>
    <col min="2038" max="2112" width="6.33203125" style="12" customWidth="1"/>
    <col min="2113" max="2293" width="10.83203125" style="12"/>
    <col min="2294" max="2368" width="6.33203125" style="12" customWidth="1"/>
    <col min="2369" max="2549" width="10.83203125" style="12"/>
    <col min="2550" max="2624" width="6.33203125" style="12" customWidth="1"/>
    <col min="2625" max="2805" width="10.83203125" style="12"/>
    <col min="2806" max="2880" width="6.33203125" style="12" customWidth="1"/>
    <col min="2881" max="3061" width="10.83203125" style="12"/>
    <col min="3062" max="3136" width="6.33203125" style="12" customWidth="1"/>
    <col min="3137" max="3317" width="10.83203125" style="12"/>
    <col min="3318" max="3392" width="6.33203125" style="12" customWidth="1"/>
    <col min="3393" max="3573" width="10.83203125" style="12"/>
    <col min="3574" max="3648" width="6.33203125" style="12" customWidth="1"/>
    <col min="3649" max="3829" width="10.83203125" style="12"/>
    <col min="3830" max="3904" width="6.33203125" style="12" customWidth="1"/>
    <col min="3905" max="4085" width="10.83203125" style="12"/>
    <col min="4086" max="4160" width="6.33203125" style="12" customWidth="1"/>
    <col min="4161" max="4341" width="10.83203125" style="12"/>
    <col min="4342" max="4416" width="6.33203125" style="12" customWidth="1"/>
    <col min="4417" max="4597" width="10.83203125" style="12"/>
    <col min="4598" max="4672" width="6.33203125" style="12" customWidth="1"/>
    <col min="4673" max="4853" width="10.83203125" style="12"/>
    <col min="4854" max="4928" width="6.33203125" style="12" customWidth="1"/>
    <col min="4929" max="5109" width="10.83203125" style="12"/>
    <col min="5110" max="5184" width="6.33203125" style="12" customWidth="1"/>
    <col min="5185" max="5365" width="10.83203125" style="12"/>
    <col min="5366" max="5440" width="6.33203125" style="12" customWidth="1"/>
    <col min="5441" max="5621" width="10.83203125" style="12"/>
    <col min="5622" max="5696" width="6.33203125" style="12" customWidth="1"/>
    <col min="5697" max="5877" width="10.83203125" style="12"/>
    <col min="5878" max="5952" width="6.33203125" style="12" customWidth="1"/>
    <col min="5953" max="6133" width="10.83203125" style="12"/>
    <col min="6134" max="6208" width="6.33203125" style="12" customWidth="1"/>
    <col min="6209" max="6389" width="10.83203125" style="12"/>
    <col min="6390" max="6464" width="6.33203125" style="12" customWidth="1"/>
    <col min="6465" max="6645" width="10.83203125" style="12"/>
    <col min="6646" max="6720" width="6.33203125" style="12" customWidth="1"/>
    <col min="6721" max="6901" width="10.83203125" style="12"/>
    <col min="6902" max="6976" width="6.33203125" style="12" customWidth="1"/>
    <col min="6977" max="7157" width="10.83203125" style="12"/>
    <col min="7158" max="7232" width="6.33203125" style="12" customWidth="1"/>
    <col min="7233" max="7413" width="10.83203125" style="12"/>
    <col min="7414" max="7488" width="6.33203125" style="12" customWidth="1"/>
    <col min="7489" max="7669" width="10.83203125" style="12"/>
    <col min="7670" max="7744" width="6.33203125" style="12" customWidth="1"/>
    <col min="7745" max="7925" width="10.83203125" style="12"/>
    <col min="7926" max="8000" width="6.33203125" style="12" customWidth="1"/>
    <col min="8001" max="8181" width="10.83203125" style="12"/>
    <col min="8182" max="8256" width="6.33203125" style="12" customWidth="1"/>
    <col min="8257" max="8437" width="10.83203125" style="12"/>
    <col min="8438" max="8512" width="6.33203125" style="12" customWidth="1"/>
    <col min="8513" max="8693" width="10.83203125" style="12"/>
    <col min="8694" max="8768" width="6.33203125" style="12" customWidth="1"/>
    <col min="8769" max="8949" width="10.83203125" style="12"/>
    <col min="8950" max="9024" width="6.33203125" style="12" customWidth="1"/>
    <col min="9025" max="9205" width="10.83203125" style="12"/>
    <col min="9206" max="9280" width="6.33203125" style="12" customWidth="1"/>
    <col min="9281" max="9461" width="10.83203125" style="12"/>
    <col min="9462" max="9536" width="6.33203125" style="12" customWidth="1"/>
    <col min="9537" max="9717" width="10.83203125" style="12"/>
    <col min="9718" max="9792" width="6.33203125" style="12" customWidth="1"/>
    <col min="9793" max="9973" width="10.83203125" style="12"/>
    <col min="9974" max="10048" width="6.33203125" style="12" customWidth="1"/>
    <col min="10049" max="10229" width="10.83203125" style="12"/>
    <col min="10230" max="10304" width="6.33203125" style="12" customWidth="1"/>
    <col min="10305" max="10485" width="10.83203125" style="12"/>
    <col min="10486" max="10560" width="6.33203125" style="12" customWidth="1"/>
    <col min="10561" max="10741" width="10.83203125" style="12"/>
    <col min="10742" max="10816" width="6.33203125" style="12" customWidth="1"/>
    <col min="10817" max="10997" width="10.83203125" style="12"/>
    <col min="10998" max="11072" width="6.33203125" style="12" customWidth="1"/>
    <col min="11073" max="11253" width="10.83203125" style="12"/>
    <col min="11254" max="11328" width="6.33203125" style="12" customWidth="1"/>
    <col min="11329" max="11509" width="10.83203125" style="12"/>
    <col min="11510" max="11584" width="6.33203125" style="12" customWidth="1"/>
    <col min="11585" max="11765" width="10.83203125" style="12"/>
    <col min="11766" max="11840" width="6.33203125" style="12" customWidth="1"/>
    <col min="11841" max="12021" width="10.83203125" style="12"/>
    <col min="12022" max="12096" width="6.33203125" style="12" customWidth="1"/>
    <col min="12097" max="12277" width="10.83203125" style="12"/>
    <col min="12278" max="12352" width="6.33203125" style="12" customWidth="1"/>
    <col min="12353" max="12533" width="10.83203125" style="12"/>
    <col min="12534" max="12608" width="6.33203125" style="12" customWidth="1"/>
    <col min="12609" max="12789" width="10.83203125" style="12"/>
    <col min="12790" max="12864" width="6.33203125" style="12" customWidth="1"/>
    <col min="12865" max="13045" width="10.83203125" style="12"/>
    <col min="13046" max="13120" width="6.33203125" style="12" customWidth="1"/>
    <col min="13121" max="13301" width="10.83203125" style="12"/>
    <col min="13302" max="13376" width="6.33203125" style="12" customWidth="1"/>
    <col min="13377" max="13557" width="10.83203125" style="12"/>
    <col min="13558" max="13632" width="6.33203125" style="12" customWidth="1"/>
    <col min="13633" max="13813" width="10.83203125" style="12"/>
    <col min="13814" max="13888" width="6.33203125" style="12" customWidth="1"/>
    <col min="13889" max="14069" width="10.83203125" style="12"/>
    <col min="14070" max="14144" width="6.33203125" style="12" customWidth="1"/>
    <col min="14145" max="14325" width="10.83203125" style="12"/>
    <col min="14326" max="14400" width="6.33203125" style="12" customWidth="1"/>
    <col min="14401" max="14581" width="10.83203125" style="12"/>
    <col min="14582" max="14656" width="6.33203125" style="12" customWidth="1"/>
    <col min="14657" max="14837" width="10.83203125" style="12"/>
    <col min="14838" max="14912" width="6.33203125" style="12" customWidth="1"/>
    <col min="14913" max="15093" width="10.83203125" style="12"/>
    <col min="15094" max="15168" width="6.33203125" style="12" customWidth="1"/>
    <col min="15169" max="15349" width="10.83203125" style="12"/>
    <col min="15350" max="15424" width="6.33203125" style="12" customWidth="1"/>
    <col min="15425" max="15605" width="10.83203125" style="12"/>
    <col min="15606" max="15680" width="6.33203125" style="12" customWidth="1"/>
    <col min="15681" max="15861" width="10.83203125" style="12"/>
    <col min="15862" max="15936" width="6.33203125" style="12" customWidth="1"/>
    <col min="15937" max="16117" width="10.83203125" style="12"/>
    <col min="16118" max="16192" width="6.33203125" style="12" customWidth="1"/>
    <col min="16193" max="16384" width="10.83203125" style="12"/>
  </cols>
  <sheetData>
    <row r="1" spans="1:5" ht="14" customHeight="1">
      <c r="A1" s="16" t="s">
        <v>172</v>
      </c>
      <c r="B1" s="14"/>
    </row>
    <row r="2" spans="1:5" ht="14" customHeight="1">
      <c r="A2" s="53" t="s">
        <v>13</v>
      </c>
      <c r="B2" s="14"/>
    </row>
    <row r="3" spans="1:5" ht="73.75" customHeight="1">
      <c r="A3" s="13"/>
      <c r="B3" s="15" t="s">
        <v>14</v>
      </c>
      <c r="C3" s="15" t="s">
        <v>15</v>
      </c>
      <c r="D3" s="54" t="s">
        <v>16</v>
      </c>
      <c r="E3" s="15" t="s">
        <v>17</v>
      </c>
    </row>
    <row r="4" spans="1:5" ht="14" customHeight="1">
      <c r="A4" s="13">
        <v>1780</v>
      </c>
      <c r="B4" s="17">
        <v>0.5</v>
      </c>
      <c r="C4" s="17">
        <v>0.35</v>
      </c>
      <c r="D4" s="17">
        <v>0.3</v>
      </c>
      <c r="E4" s="17">
        <v>1.4999999999999999E-2</v>
      </c>
    </row>
    <row r="5" spans="1:5" ht="14" customHeight="1">
      <c r="A5" s="13">
        <v>1790</v>
      </c>
      <c r="B5" s="17"/>
      <c r="C5" s="17"/>
      <c r="D5" s="17"/>
      <c r="E5" s="18"/>
    </row>
    <row r="6" spans="1:5" ht="14" customHeight="1">
      <c r="A6" s="13">
        <v>1800</v>
      </c>
      <c r="B6" s="17">
        <v>0.29164999999999996</v>
      </c>
      <c r="C6" s="17">
        <v>0.187</v>
      </c>
      <c r="D6" s="17">
        <v>0.12202418070880844</v>
      </c>
      <c r="E6" s="17">
        <v>0.01</v>
      </c>
    </row>
    <row r="7" spans="1:5" ht="14" customHeight="1">
      <c r="A7" s="13">
        <v>1810</v>
      </c>
      <c r="B7" s="17">
        <v>0.25</v>
      </c>
      <c r="C7" s="17">
        <v>0.17699999999999999</v>
      </c>
      <c r="D7" s="17">
        <v>0.11807554554309217</v>
      </c>
      <c r="E7" s="17">
        <v>0.01</v>
      </c>
    </row>
    <row r="8" spans="1:5" ht="14" customHeight="1">
      <c r="A8" s="13">
        <v>1820</v>
      </c>
      <c r="B8" s="17">
        <v>0.33329999999999999</v>
      </c>
      <c r="C8" s="17">
        <v>0.14829999999999999</v>
      </c>
      <c r="D8" s="17">
        <v>0.12597281587452469</v>
      </c>
      <c r="E8" s="17">
        <v>0.01</v>
      </c>
    </row>
    <row r="9" spans="1:5" ht="14" customHeight="1">
      <c r="A9" s="13">
        <v>1830</v>
      </c>
      <c r="B9" s="17">
        <v>0.4</v>
      </c>
      <c r="C9" s="17">
        <v>0.18309999999999998</v>
      </c>
      <c r="D9" s="17">
        <v>0.16641665952095738</v>
      </c>
      <c r="E9" s="17">
        <v>1.4999999999999999E-2</v>
      </c>
    </row>
    <row r="10" spans="1:5" ht="14" customHeight="1">
      <c r="A10" s="13">
        <v>1840</v>
      </c>
      <c r="B10" s="17">
        <v>0.44</v>
      </c>
      <c r="C10" s="17">
        <v>0.21179999999999999</v>
      </c>
      <c r="D10" s="17">
        <v>0.17764540079952934</v>
      </c>
      <c r="E10" s="17">
        <v>1.4999999999999999E-2</v>
      </c>
    </row>
    <row r="11" spans="1:5" ht="14" customHeight="1">
      <c r="A11" s="13">
        <v>1850</v>
      </c>
      <c r="B11" s="17">
        <v>0.42109999999999997</v>
      </c>
      <c r="C11" s="17">
        <v>0.2757</v>
      </c>
      <c r="D11" s="17">
        <v>0.25823192713758403</v>
      </c>
      <c r="E11" s="17">
        <v>1.4999999999999999E-2</v>
      </c>
    </row>
    <row r="12" spans="1:5" ht="14" customHeight="1">
      <c r="A12" s="13">
        <v>1860</v>
      </c>
      <c r="B12" s="17">
        <v>0.28000000000000003</v>
      </c>
      <c r="C12" s="17">
        <v>0.1444</v>
      </c>
      <c r="D12" s="17">
        <v>0.149730909203314</v>
      </c>
      <c r="E12" s="17">
        <v>1.2E-2</v>
      </c>
    </row>
    <row r="13" spans="1:5" ht="14" customHeight="1">
      <c r="A13" s="13">
        <v>1870</v>
      </c>
      <c r="B13" s="17">
        <v>0.25219999999999998</v>
      </c>
      <c r="C13" s="17">
        <v>0.1338</v>
      </c>
      <c r="D13" s="17">
        <v>0.14147843969101681</v>
      </c>
      <c r="E13" s="17">
        <v>0.01</v>
      </c>
    </row>
    <row r="14" spans="1:5" ht="14" customHeight="1">
      <c r="A14" s="13">
        <v>1880</v>
      </c>
      <c r="B14" s="17">
        <v>0.13800000000000001</v>
      </c>
      <c r="C14" s="17">
        <v>0.11800000000000001</v>
      </c>
      <c r="D14" s="17">
        <v>0.10708093348336427</v>
      </c>
      <c r="E14" s="17">
        <v>0.01</v>
      </c>
    </row>
    <row r="15" spans="1:5" ht="14" customHeight="1">
      <c r="A15" s="13">
        <v>1890</v>
      </c>
      <c r="B15" s="17">
        <v>0.114</v>
      </c>
      <c r="C15" s="17">
        <v>0.105</v>
      </c>
      <c r="D15" s="17">
        <v>0.10674325665468562</v>
      </c>
      <c r="E15" s="17">
        <v>8.0000000000000002E-3</v>
      </c>
    </row>
    <row r="16" spans="1:5" ht="14" customHeight="1">
      <c r="A16" s="13">
        <v>1900</v>
      </c>
      <c r="B16" s="17">
        <v>0.11</v>
      </c>
      <c r="C16" s="17">
        <v>8.7899999999999992E-2</v>
      </c>
      <c r="D16" s="17">
        <v>0.1</v>
      </c>
      <c r="E16" s="17">
        <v>6.0000000000000001E-3</v>
      </c>
    </row>
    <row r="17" spans="1:5" ht="14" customHeight="1">
      <c r="A17" s="13">
        <v>1910</v>
      </c>
      <c r="B17" s="17">
        <v>0.105</v>
      </c>
      <c r="C17" s="17">
        <v>8.7899999999999992E-2</v>
      </c>
      <c r="D17" s="17">
        <v>0.1</v>
      </c>
      <c r="E17" s="17">
        <v>4.0000000000000001E-3</v>
      </c>
    </row>
    <row r="18" spans="1:5" ht="14" customHeight="1">
      <c r="A18" s="13"/>
      <c r="B18" s="14"/>
      <c r="C18" s="14"/>
      <c r="D18" s="14"/>
    </row>
    <row r="19" spans="1:5" ht="14" customHeight="1">
      <c r="A19" s="13" t="s">
        <v>18</v>
      </c>
      <c r="B19" s="14"/>
    </row>
    <row r="20" spans="1:5" ht="14" customHeight="1">
      <c r="A20" s="13" t="s">
        <v>19</v>
      </c>
      <c r="B20" s="14"/>
    </row>
    <row r="21" spans="1:5" ht="10" customHeight="1">
      <c r="B21" s="14"/>
    </row>
    <row r="22" spans="1:5" ht="10" customHeight="1">
      <c r="B22" s="14"/>
    </row>
    <row r="23" spans="1:5" ht="10" customHeight="1">
      <c r="B23" s="14"/>
    </row>
    <row r="24" spans="1:5" ht="10" customHeight="1">
      <c r="B24" s="14"/>
    </row>
    <row r="25" spans="1:5" ht="10" customHeight="1">
      <c r="B25" s="14"/>
    </row>
    <row r="26" spans="1:5" ht="10" customHeight="1">
      <c r="B26" s="14"/>
    </row>
    <row r="27" spans="1:5" ht="10" customHeight="1">
      <c r="B27" s="14"/>
    </row>
    <row r="28" spans="1:5" ht="10" customHeight="1">
      <c r="B28" s="14"/>
    </row>
    <row r="29" spans="1:5" ht="10" customHeight="1">
      <c r="B29" s="14"/>
    </row>
    <row r="30" spans="1:5" ht="10" customHeight="1">
      <c r="B30" s="14"/>
    </row>
    <row r="31" spans="1:5" ht="10" customHeight="1">
      <c r="B31" s="14"/>
    </row>
    <row r="32" spans="1:5" ht="10" customHeight="1">
      <c r="B32" s="14"/>
    </row>
    <row r="33" spans="2:2" ht="10" customHeight="1">
      <c r="B33" s="14"/>
    </row>
    <row r="34" spans="2:2" ht="10" customHeight="1">
      <c r="B34" s="14"/>
    </row>
    <row r="35" spans="2:2" ht="10" customHeight="1">
      <c r="B35" s="14"/>
    </row>
    <row r="36" spans="2:2" ht="10" customHeight="1">
      <c r="B36" s="14"/>
    </row>
    <row r="37" spans="2:2" ht="10" customHeight="1">
      <c r="B37" s="14"/>
    </row>
    <row r="38" spans="2:2" ht="10" customHeight="1">
      <c r="B38" s="14"/>
    </row>
    <row r="39" spans="2:2" ht="10" customHeight="1">
      <c r="B39" s="14"/>
    </row>
    <row r="40" spans="2:2" ht="10" customHeight="1">
      <c r="B40" s="14"/>
    </row>
    <row r="41" spans="2:2" ht="10" customHeight="1">
      <c r="B41" s="14"/>
    </row>
    <row r="42" spans="2:2" ht="10" customHeight="1">
      <c r="B42" s="14"/>
    </row>
    <row r="43" spans="2:2" ht="10" customHeight="1">
      <c r="B43" s="14"/>
    </row>
    <row r="44" spans="2:2" ht="10" customHeight="1">
      <c r="B44" s="14"/>
    </row>
    <row r="45" spans="2:2" ht="10" customHeight="1">
      <c r="B45" s="14"/>
    </row>
    <row r="46" spans="2:2" ht="10" customHeight="1">
      <c r="B46" s="14"/>
    </row>
    <row r="47" spans="2:2" ht="10" customHeight="1">
      <c r="B47" s="14"/>
    </row>
    <row r="48" spans="2:2" ht="10" customHeight="1">
      <c r="B48" s="14"/>
    </row>
    <row r="49" spans="2:2" ht="10" customHeight="1">
      <c r="B49" s="14"/>
    </row>
    <row r="50" spans="2:2" ht="10" customHeight="1">
      <c r="B50" s="14"/>
    </row>
    <row r="51" spans="2:2" ht="10" customHeight="1">
      <c r="B51" s="14"/>
    </row>
    <row r="52" spans="2:2" ht="10" customHeight="1">
      <c r="B52" s="14"/>
    </row>
    <row r="53" spans="2:2" ht="10" customHeight="1">
      <c r="B53" s="14"/>
    </row>
    <row r="54" spans="2:2" ht="10" customHeight="1">
      <c r="B54" s="14"/>
    </row>
    <row r="55" spans="2:2" ht="10" customHeight="1">
      <c r="B55" s="14"/>
    </row>
    <row r="56" spans="2:2" ht="10" customHeight="1">
      <c r="B56" s="14"/>
    </row>
    <row r="57" spans="2:2" ht="10" customHeight="1">
      <c r="B57" s="14"/>
    </row>
    <row r="58" spans="2:2" ht="10" customHeight="1">
      <c r="B58" s="14"/>
    </row>
    <row r="59" spans="2:2" ht="10" customHeight="1">
      <c r="B59" s="14"/>
    </row>
    <row r="60" spans="2:2" ht="10" customHeight="1">
      <c r="B60" s="14"/>
    </row>
    <row r="61" spans="2:2" ht="10" customHeight="1">
      <c r="B61" s="14"/>
    </row>
    <row r="62" spans="2:2" ht="10" customHeight="1">
      <c r="B62" s="14"/>
    </row>
    <row r="63" spans="2:2" ht="10" customHeight="1">
      <c r="B63" s="14"/>
    </row>
    <row r="64" spans="2:2" ht="10" customHeight="1">
      <c r="B64" s="14"/>
    </row>
    <row r="65" spans="2:2" ht="10" customHeight="1">
      <c r="B65" s="14"/>
    </row>
    <row r="66" spans="2:2" ht="10" customHeight="1">
      <c r="B66" s="14"/>
    </row>
    <row r="67" spans="2:2" ht="10" customHeight="1">
      <c r="B67" s="14"/>
    </row>
    <row r="68" spans="2:2" ht="10" customHeight="1">
      <c r="B68" s="14"/>
    </row>
    <row r="69" spans="2:2" ht="10" customHeight="1">
      <c r="B69" s="14"/>
    </row>
    <row r="70" spans="2:2" ht="10" customHeight="1">
      <c r="B70" s="14"/>
    </row>
    <row r="71" spans="2:2" ht="10" customHeight="1">
      <c r="B71" s="14"/>
    </row>
    <row r="72" spans="2:2" ht="10" customHeight="1">
      <c r="B72" s="14"/>
    </row>
    <row r="73" spans="2:2" ht="10" customHeight="1">
      <c r="B73" s="14"/>
    </row>
    <row r="74" spans="2:2" ht="10" customHeight="1">
      <c r="B74" s="14"/>
    </row>
    <row r="75" spans="2:2" ht="10" customHeight="1">
      <c r="B75" s="14"/>
    </row>
    <row r="76" spans="2:2" ht="10" customHeight="1">
      <c r="B76" s="14"/>
    </row>
    <row r="77" spans="2:2" ht="10" customHeight="1">
      <c r="B77" s="14"/>
    </row>
    <row r="78" spans="2:2" ht="10" customHeight="1">
      <c r="B78" s="14"/>
    </row>
    <row r="79" spans="2:2" ht="10" customHeight="1">
      <c r="B79" s="14"/>
    </row>
    <row r="80" spans="2:2" ht="10" customHeight="1">
      <c r="B80" s="14"/>
    </row>
    <row r="81" spans="2:2" ht="10" customHeight="1">
      <c r="B81" s="14"/>
    </row>
    <row r="82" spans="2:2" ht="10" customHeight="1">
      <c r="B82" s="14"/>
    </row>
    <row r="83" spans="2:2" ht="10" customHeight="1">
      <c r="B83" s="14"/>
    </row>
    <row r="84" spans="2:2" ht="10" customHeight="1">
      <c r="B84" s="14"/>
    </row>
    <row r="85" spans="2:2" ht="10" customHeight="1">
      <c r="B85" s="14"/>
    </row>
    <row r="86" spans="2:2" ht="10" customHeight="1">
      <c r="B86" s="14"/>
    </row>
    <row r="87" spans="2:2" ht="10" customHeight="1">
      <c r="B87" s="14"/>
    </row>
    <row r="88" spans="2:2" ht="10" customHeight="1">
      <c r="B88" s="14"/>
    </row>
    <row r="89" spans="2:2" ht="10" customHeight="1">
      <c r="B89" s="14"/>
    </row>
    <row r="90" spans="2:2" ht="10" customHeight="1">
      <c r="B90" s="14"/>
    </row>
    <row r="91" spans="2:2" ht="10" customHeight="1">
      <c r="B91" s="14"/>
    </row>
    <row r="92" spans="2:2" ht="10" customHeight="1">
      <c r="B92" s="14"/>
    </row>
    <row r="93" spans="2:2" ht="10" customHeight="1">
      <c r="B93" s="14"/>
    </row>
    <row r="94" spans="2:2" ht="10" customHeight="1">
      <c r="B94" s="14"/>
    </row>
    <row r="95" spans="2:2" ht="10" customHeight="1">
      <c r="B95" s="14"/>
    </row>
    <row r="96" spans="2:2" ht="10" customHeight="1">
      <c r="B96" s="14"/>
    </row>
    <row r="97" spans="2:2" ht="10" customHeight="1">
      <c r="B97" s="14"/>
    </row>
    <row r="98" spans="2:2" ht="10" customHeight="1">
      <c r="B98" s="14"/>
    </row>
    <row r="99" spans="2:2" ht="10" customHeight="1">
      <c r="B99" s="14"/>
    </row>
    <row r="100" spans="2:2" ht="10" customHeight="1">
      <c r="B100" s="14"/>
    </row>
    <row r="101" spans="2:2" ht="10" customHeight="1">
      <c r="B101" s="14"/>
    </row>
    <row r="102" spans="2:2" ht="10" customHeight="1">
      <c r="B102" s="14"/>
    </row>
    <row r="103" spans="2:2" ht="10" customHeight="1">
      <c r="B103" s="14"/>
    </row>
    <row r="104" spans="2:2" ht="10" customHeight="1">
      <c r="B104" s="14"/>
    </row>
    <row r="105" spans="2:2" ht="10" customHeight="1">
      <c r="B105" s="14"/>
    </row>
    <row r="106" spans="2:2" ht="10" customHeight="1">
      <c r="B106" s="14"/>
    </row>
    <row r="107" spans="2:2" ht="10" customHeight="1">
      <c r="B107" s="14"/>
    </row>
    <row r="108" spans="2:2" ht="10" customHeight="1">
      <c r="B108" s="14"/>
    </row>
    <row r="109" spans="2:2" ht="10" customHeight="1">
      <c r="B109" s="14"/>
    </row>
    <row r="110" spans="2:2" ht="10" customHeight="1">
      <c r="B110" s="14"/>
    </row>
    <row r="111" spans="2:2" ht="10" customHeight="1">
      <c r="B111" s="14"/>
    </row>
    <row r="112" spans="2:2" ht="10" customHeight="1">
      <c r="B112" s="14"/>
    </row>
    <row r="113" spans="2:2" ht="10" customHeight="1">
      <c r="B113" s="14"/>
    </row>
    <row r="114" spans="2:2" ht="10" customHeight="1">
      <c r="B114" s="14"/>
    </row>
    <row r="115" spans="2:2" ht="10" customHeight="1">
      <c r="B115" s="14"/>
    </row>
    <row r="116" spans="2:2" ht="10" customHeight="1">
      <c r="B116" s="14"/>
    </row>
    <row r="117" spans="2:2" ht="10" customHeight="1">
      <c r="B117" s="14"/>
    </row>
    <row r="118" spans="2:2" ht="10" customHeight="1">
      <c r="B118" s="14"/>
    </row>
    <row r="119" spans="2:2" ht="10" customHeight="1">
      <c r="B119" s="14"/>
    </row>
    <row r="120" spans="2:2" ht="10" customHeight="1">
      <c r="B120" s="14"/>
    </row>
    <row r="121" spans="2:2" ht="10" customHeight="1">
      <c r="B121" s="14"/>
    </row>
    <row r="122" spans="2:2" ht="10" customHeight="1">
      <c r="B122" s="14"/>
    </row>
    <row r="123" spans="2:2" ht="10" customHeight="1">
      <c r="B123" s="14"/>
    </row>
    <row r="124" spans="2:2" ht="10" customHeight="1">
      <c r="B124" s="14"/>
    </row>
    <row r="125" spans="2:2" ht="10" customHeight="1">
      <c r="B125" s="14"/>
    </row>
    <row r="126" spans="2:2" ht="10" customHeight="1">
      <c r="B126" s="14"/>
    </row>
    <row r="127" spans="2:2" ht="10" customHeight="1">
      <c r="B127" s="14"/>
    </row>
    <row r="128" spans="2:2" ht="10" customHeight="1">
      <c r="B128" s="14"/>
    </row>
    <row r="129" spans="2:2" ht="10" customHeight="1">
      <c r="B129" s="14"/>
    </row>
    <row r="130" spans="2:2" ht="10" customHeight="1">
      <c r="B130" s="14"/>
    </row>
    <row r="131" spans="2:2" ht="10" customHeight="1">
      <c r="B131" s="14"/>
    </row>
    <row r="132" spans="2:2" ht="10" customHeight="1">
      <c r="B132" s="14"/>
    </row>
    <row r="133" spans="2:2" ht="10" customHeight="1">
      <c r="B133" s="14"/>
    </row>
    <row r="134" spans="2:2" ht="10" customHeight="1">
      <c r="B134" s="14"/>
    </row>
    <row r="135" spans="2:2" ht="10" customHeight="1">
      <c r="B135" s="14"/>
    </row>
    <row r="136" spans="2:2" ht="10" customHeight="1">
      <c r="B136" s="14"/>
    </row>
    <row r="137" spans="2:2" ht="10" customHeight="1">
      <c r="B137" s="14"/>
    </row>
    <row r="138" spans="2:2" ht="10" customHeight="1">
      <c r="B138" s="14"/>
    </row>
    <row r="139" spans="2:2" ht="10" customHeight="1">
      <c r="B139" s="14"/>
    </row>
    <row r="140" spans="2:2" ht="10" customHeight="1">
      <c r="B140" s="14"/>
    </row>
    <row r="141" spans="2:2" ht="10" customHeight="1">
      <c r="B141" s="14"/>
    </row>
    <row r="142" spans="2:2" ht="10" customHeight="1">
      <c r="B142" s="14"/>
    </row>
    <row r="143" spans="2:2" ht="10" customHeight="1">
      <c r="B143" s="14"/>
    </row>
    <row r="144" spans="2:2" ht="10" customHeight="1">
      <c r="B144" s="14"/>
    </row>
    <row r="145" spans="2:2" ht="10" customHeight="1">
      <c r="B145" s="14"/>
    </row>
    <row r="146" spans="2:2" ht="10" customHeight="1">
      <c r="B146" s="14"/>
    </row>
    <row r="147" spans="2:2" ht="10" customHeight="1">
      <c r="B147" s="14"/>
    </row>
    <row r="148" spans="2:2" ht="10" customHeight="1">
      <c r="B148" s="14"/>
    </row>
    <row r="149" spans="2:2" ht="10" customHeight="1">
      <c r="B149" s="14"/>
    </row>
    <row r="150" spans="2:2" ht="10" customHeight="1">
      <c r="B150" s="14"/>
    </row>
    <row r="151" spans="2:2" ht="10" customHeight="1">
      <c r="B151" s="14"/>
    </row>
    <row r="152" spans="2:2" ht="10" customHeight="1">
      <c r="B152" s="14"/>
    </row>
    <row r="153" spans="2:2" ht="10" customHeight="1">
      <c r="B153" s="14"/>
    </row>
    <row r="154" spans="2:2" ht="10" customHeight="1">
      <c r="B154" s="14"/>
    </row>
    <row r="155" spans="2:2" ht="10" customHeight="1">
      <c r="B155" s="14"/>
    </row>
    <row r="156" spans="2:2" ht="10" customHeight="1">
      <c r="B156" s="14"/>
    </row>
    <row r="157" spans="2:2" ht="10" customHeight="1">
      <c r="B157" s="14"/>
    </row>
    <row r="158" spans="2:2" ht="10" customHeight="1"/>
    <row r="159" spans="2:2" ht="10" customHeight="1"/>
    <row r="160" spans="2:2" ht="10" customHeight="1"/>
    <row r="161" ht="10" customHeight="1"/>
    <row r="162" ht="10" customHeight="1"/>
    <row r="163" ht="10" customHeight="1"/>
    <row r="164" ht="10" customHeight="1"/>
    <row r="165" ht="10" customHeight="1"/>
    <row r="166" ht="10" customHeight="1"/>
    <row r="167" ht="10" customHeight="1"/>
    <row r="168" ht="10" customHeight="1"/>
    <row r="169" ht="10" customHeight="1"/>
    <row r="170" ht="10" customHeight="1"/>
    <row r="171" ht="10" customHeight="1"/>
    <row r="172" ht="10" customHeight="1"/>
    <row r="173" ht="10" customHeight="1"/>
    <row r="174" ht="10" customHeight="1"/>
    <row r="175" ht="10" customHeight="1"/>
    <row r="176" ht="10" customHeight="1"/>
    <row r="177" ht="10" customHeight="1"/>
    <row r="178" ht="10" customHeight="1"/>
    <row r="179" ht="10" customHeight="1"/>
    <row r="180" ht="10" customHeight="1"/>
    <row r="181" ht="10" customHeight="1"/>
    <row r="182" ht="10" customHeight="1"/>
    <row r="183" ht="10" customHeight="1"/>
    <row r="184" ht="10" customHeight="1"/>
    <row r="185" ht="10" customHeight="1"/>
    <row r="186" ht="10" customHeight="1"/>
    <row r="187" ht="10" customHeight="1"/>
    <row r="188" ht="10" customHeight="1"/>
    <row r="189" ht="10" customHeight="1"/>
    <row r="190" ht="10" customHeight="1"/>
    <row r="191" ht="10" customHeight="1"/>
    <row r="192" ht="10" customHeight="1"/>
    <row r="193" ht="10" customHeight="1"/>
    <row r="194" ht="10" customHeight="1"/>
    <row r="195" ht="10" customHeight="1"/>
    <row r="196" ht="10" customHeight="1"/>
    <row r="197" ht="10" customHeight="1"/>
    <row r="198" ht="10" customHeight="1"/>
    <row r="199" ht="10" customHeight="1"/>
    <row r="200" ht="10" customHeight="1"/>
    <row r="201" ht="10" customHeight="1"/>
    <row r="202" ht="10" customHeight="1"/>
    <row r="203" ht="10" customHeight="1"/>
    <row r="204" ht="10" customHeight="1"/>
    <row r="205" ht="10" customHeight="1"/>
    <row r="206" ht="10" customHeight="1"/>
    <row r="207" ht="10" customHeight="1"/>
    <row r="208" ht="10" customHeight="1"/>
    <row r="209" ht="10" customHeight="1"/>
    <row r="210" ht="10" customHeight="1"/>
    <row r="211" ht="10" customHeight="1"/>
    <row r="212" ht="10" customHeight="1"/>
    <row r="213" ht="10" customHeight="1"/>
    <row r="214" ht="10" customHeight="1"/>
    <row r="215" ht="10" customHeight="1"/>
    <row r="216" ht="10" customHeight="1"/>
    <row r="217" ht="10" customHeight="1"/>
    <row r="218" ht="10" customHeight="1"/>
    <row r="219" ht="10" customHeight="1"/>
    <row r="220" ht="10" customHeight="1"/>
    <row r="221" ht="10" customHeight="1"/>
    <row r="222" ht="10" customHeight="1"/>
    <row r="223" ht="10" customHeight="1"/>
    <row r="224" ht="10" customHeight="1"/>
    <row r="225" ht="10" customHeight="1"/>
    <row r="226" ht="10" customHeight="1"/>
    <row r="227" ht="10" customHeight="1"/>
    <row r="228" ht="10" customHeight="1"/>
    <row r="229" ht="10" customHeight="1"/>
    <row r="230" ht="10" customHeight="1"/>
    <row r="231" ht="10" customHeight="1"/>
    <row r="232" ht="10" customHeight="1"/>
    <row r="233" ht="10" customHeight="1"/>
    <row r="234" ht="10" customHeight="1"/>
    <row r="235" ht="10" customHeight="1"/>
    <row r="236" ht="10" customHeight="1"/>
    <row r="237" ht="10" customHeight="1"/>
    <row r="238" ht="10" customHeight="1"/>
    <row r="239" ht="10" customHeight="1"/>
    <row r="240" ht="10" customHeight="1"/>
    <row r="241" ht="10" customHeight="1"/>
    <row r="242" ht="10" customHeight="1"/>
    <row r="243" ht="10" customHeight="1"/>
    <row r="244" ht="10" customHeight="1"/>
    <row r="245" ht="10" customHeight="1"/>
    <row r="246" ht="10" customHeight="1"/>
    <row r="247" ht="10" customHeight="1"/>
    <row r="248" ht="10" customHeight="1"/>
    <row r="249" ht="10" customHeight="1"/>
    <row r="250" ht="10" customHeight="1"/>
    <row r="251" ht="10" customHeight="1"/>
    <row r="252" ht="10" customHeight="1"/>
    <row r="253" ht="10" customHeight="1"/>
    <row r="254" ht="10" customHeight="1"/>
    <row r="255" ht="10" customHeight="1"/>
    <row r="256" ht="10" customHeight="1"/>
    <row r="257" ht="10" customHeight="1"/>
    <row r="258" ht="10" customHeight="1"/>
    <row r="259" ht="10" customHeight="1"/>
    <row r="260" ht="10" customHeight="1"/>
    <row r="261" ht="10" customHeight="1"/>
    <row r="262" ht="10" customHeight="1"/>
    <row r="263" ht="10" customHeight="1"/>
    <row r="264" ht="10" customHeight="1"/>
    <row r="265" ht="10" customHeight="1"/>
    <row r="266" ht="10" customHeight="1"/>
    <row r="267" ht="10" customHeight="1"/>
    <row r="268" ht="10" customHeight="1"/>
    <row r="269" ht="10" customHeight="1"/>
    <row r="270" ht="10" customHeight="1"/>
    <row r="271" ht="10" customHeight="1"/>
    <row r="272" ht="10" customHeight="1"/>
    <row r="273" ht="10" customHeight="1"/>
    <row r="274" ht="10" customHeight="1"/>
    <row r="275" ht="10" customHeight="1"/>
    <row r="276" ht="10" customHeight="1"/>
    <row r="277" ht="10" customHeight="1"/>
    <row r="278" ht="10" customHeight="1"/>
    <row r="279" ht="10" customHeight="1"/>
    <row r="280" ht="10" customHeight="1"/>
    <row r="281" ht="10" customHeight="1"/>
    <row r="282" ht="10" customHeight="1"/>
    <row r="283" ht="10" customHeight="1"/>
    <row r="284" ht="10" customHeight="1"/>
    <row r="285" ht="10" customHeight="1"/>
    <row r="286" ht="10" customHeight="1"/>
    <row r="287" ht="10" customHeight="1"/>
    <row r="288" ht="10" customHeight="1"/>
    <row r="289" ht="10" customHeight="1"/>
    <row r="290" ht="10" customHeight="1"/>
    <row r="291" ht="10" customHeight="1"/>
    <row r="292" ht="10" customHeight="1"/>
    <row r="293" ht="10" customHeight="1"/>
    <row r="294" ht="10" customHeight="1"/>
    <row r="295" ht="10" customHeight="1"/>
    <row r="296" ht="10" customHeight="1"/>
    <row r="297" ht="10" customHeight="1"/>
    <row r="298" ht="10" customHeight="1"/>
    <row r="299" ht="10" customHeight="1"/>
    <row r="300" ht="10" customHeight="1"/>
    <row r="301" ht="10" customHeight="1"/>
    <row r="302" ht="10" customHeight="1"/>
    <row r="303" ht="10" customHeight="1"/>
    <row r="304" ht="10" customHeight="1"/>
    <row r="305" ht="10" customHeight="1"/>
    <row r="306" ht="10" customHeight="1"/>
    <row r="307" ht="10" customHeight="1"/>
    <row r="308" ht="10" customHeight="1"/>
    <row r="309" ht="10" customHeight="1"/>
    <row r="310" ht="10" customHeight="1"/>
    <row r="311" ht="10" customHeight="1"/>
    <row r="312" ht="10" customHeight="1"/>
    <row r="313" ht="10" customHeight="1"/>
    <row r="314" ht="10" customHeight="1"/>
    <row r="315" ht="10" customHeight="1"/>
    <row r="316" ht="10" customHeight="1"/>
    <row r="317" ht="10" customHeight="1"/>
    <row r="318" ht="10" customHeight="1"/>
    <row r="319" ht="10" customHeight="1"/>
    <row r="320" ht="10" customHeight="1"/>
    <row r="321" ht="10" customHeight="1"/>
    <row r="322" ht="10" customHeight="1"/>
    <row r="323" ht="10" customHeight="1"/>
    <row r="324" ht="10" customHeight="1"/>
    <row r="325" ht="10" customHeight="1"/>
    <row r="326" ht="10" customHeight="1"/>
    <row r="327" ht="10" customHeight="1"/>
    <row r="328" ht="10" customHeight="1"/>
    <row r="329" ht="10" customHeight="1"/>
    <row r="330" ht="10" customHeight="1"/>
    <row r="331" ht="10" customHeight="1"/>
    <row r="332" ht="10" customHeight="1"/>
    <row r="333" ht="10" customHeight="1"/>
    <row r="334" ht="10" customHeight="1"/>
    <row r="335" ht="10" customHeight="1"/>
    <row r="336" ht="10" customHeight="1"/>
    <row r="337" ht="10" customHeight="1"/>
    <row r="338" ht="10" customHeight="1"/>
    <row r="339" ht="10" customHeight="1"/>
    <row r="340" ht="10" customHeight="1"/>
    <row r="341" ht="10" customHeight="1"/>
    <row r="342" ht="10" customHeight="1"/>
    <row r="343" ht="10" customHeight="1"/>
    <row r="344" ht="10" customHeight="1"/>
    <row r="345" ht="10" customHeight="1"/>
    <row r="346" ht="10" customHeight="1"/>
    <row r="347" ht="10" customHeight="1"/>
    <row r="348" ht="10" customHeight="1"/>
    <row r="349" ht="10" customHeight="1"/>
    <row r="350" ht="10" customHeight="1"/>
    <row r="351" ht="10" customHeight="1"/>
    <row r="352" ht="10" customHeight="1"/>
    <row r="353" ht="10" customHeight="1"/>
    <row r="354" ht="10" customHeight="1"/>
    <row r="355" ht="10" customHeight="1"/>
    <row r="356" ht="10" customHeight="1"/>
    <row r="357" ht="10" customHeight="1"/>
    <row r="358" ht="10" customHeight="1"/>
    <row r="359" ht="10" customHeight="1"/>
    <row r="360" ht="10" customHeight="1"/>
    <row r="361" ht="10" customHeight="1"/>
    <row r="362" ht="10" customHeight="1"/>
    <row r="363" ht="10" customHeight="1"/>
    <row r="364" ht="10" customHeight="1"/>
    <row r="365" ht="10" customHeight="1"/>
    <row r="366" ht="10" customHeight="1"/>
    <row r="367" ht="10" customHeight="1"/>
    <row r="368" ht="10" customHeight="1"/>
    <row r="369" ht="10" customHeight="1"/>
    <row r="370" ht="10" customHeight="1"/>
    <row r="371" ht="10" customHeight="1"/>
    <row r="372" ht="10" customHeight="1"/>
    <row r="373" ht="10" customHeight="1"/>
    <row r="374" ht="10" customHeight="1"/>
    <row r="375" ht="10" customHeight="1"/>
    <row r="376" ht="10" customHeight="1"/>
    <row r="377" ht="10" customHeight="1"/>
    <row r="378" ht="10" customHeight="1"/>
    <row r="379" ht="10" customHeight="1"/>
    <row r="380" ht="10" customHeight="1"/>
    <row r="381" ht="10" customHeight="1"/>
    <row r="382" ht="10" customHeight="1"/>
    <row r="383" ht="10" customHeight="1"/>
    <row r="384" ht="10" customHeight="1"/>
    <row r="385" ht="10" customHeight="1"/>
    <row r="386" ht="10" customHeight="1"/>
    <row r="387" ht="10" customHeight="1"/>
    <row r="388" ht="10" customHeight="1"/>
    <row r="389" ht="10" customHeight="1"/>
    <row r="390" ht="10" customHeight="1"/>
    <row r="391" ht="10" customHeight="1"/>
    <row r="392" ht="10" customHeight="1"/>
    <row r="393" ht="10" customHeight="1"/>
    <row r="394" ht="10" customHeight="1"/>
    <row r="395" ht="10" customHeight="1"/>
    <row r="396" ht="10" customHeight="1"/>
    <row r="397" ht="10" customHeight="1"/>
    <row r="398" ht="10" customHeight="1"/>
    <row r="399" ht="10" customHeight="1"/>
    <row r="400" ht="10" customHeight="1"/>
    <row r="401" ht="10" customHeight="1"/>
    <row r="402" ht="10" customHeight="1"/>
    <row r="403" ht="10" customHeight="1"/>
    <row r="404" ht="10" customHeight="1"/>
    <row r="405" ht="10" customHeight="1"/>
    <row r="406" ht="10" customHeight="1"/>
    <row r="407" ht="10" customHeight="1"/>
    <row r="408" ht="10" customHeight="1"/>
    <row r="409" ht="10" customHeight="1"/>
    <row r="410" ht="10" customHeight="1"/>
    <row r="411" ht="10" customHeight="1"/>
    <row r="412" ht="10" customHeight="1"/>
    <row r="413" ht="10" customHeight="1"/>
    <row r="414" ht="10" customHeight="1"/>
    <row r="415" ht="10" customHeight="1"/>
    <row r="416" ht="10" customHeight="1"/>
    <row r="417" ht="10" customHeight="1"/>
    <row r="418" ht="10" customHeight="1"/>
    <row r="419" ht="10" customHeight="1"/>
    <row r="420" ht="10" customHeight="1"/>
    <row r="421" ht="10" customHeight="1"/>
    <row r="422" ht="10" customHeight="1"/>
    <row r="423" ht="10" customHeight="1"/>
    <row r="424" ht="10" customHeight="1"/>
    <row r="425" ht="10" customHeight="1"/>
    <row r="426" ht="10" customHeight="1"/>
    <row r="427" ht="10" customHeight="1"/>
    <row r="428" ht="10" customHeight="1"/>
    <row r="429" ht="10" customHeight="1"/>
    <row r="430" ht="10" customHeight="1"/>
    <row r="431" ht="10" customHeight="1"/>
    <row r="432" ht="10" customHeight="1"/>
    <row r="433" ht="10" customHeight="1"/>
    <row r="434" ht="10" customHeight="1"/>
    <row r="435" ht="10" customHeight="1"/>
    <row r="436" ht="10" customHeight="1"/>
    <row r="437" ht="10" customHeight="1"/>
    <row r="438" ht="10" customHeight="1"/>
    <row r="439" ht="10" customHeight="1"/>
    <row r="440" ht="10" customHeight="1"/>
    <row r="441" ht="10" customHeight="1"/>
    <row r="442" ht="10" customHeight="1"/>
    <row r="443" ht="10" customHeight="1"/>
    <row r="444" ht="10" customHeight="1"/>
    <row r="445" ht="10" customHeight="1"/>
    <row r="446" ht="10" customHeight="1"/>
    <row r="447" ht="10" customHeight="1"/>
    <row r="448" ht="10" customHeight="1"/>
    <row r="449" ht="10" customHeight="1"/>
    <row r="450" ht="10" customHeight="1"/>
    <row r="451" ht="10" customHeight="1"/>
    <row r="452" ht="10" customHeight="1"/>
    <row r="453" ht="10" customHeight="1"/>
    <row r="454" ht="10" customHeight="1"/>
    <row r="455" ht="10" customHeight="1"/>
    <row r="456" ht="10" customHeight="1"/>
    <row r="457" ht="10" customHeight="1"/>
    <row r="458" ht="10" customHeight="1"/>
    <row r="459" ht="10" customHeight="1"/>
    <row r="460" ht="10" customHeight="1"/>
    <row r="461" ht="10" customHeight="1"/>
    <row r="462" ht="10" customHeight="1"/>
    <row r="463" ht="10" customHeight="1"/>
    <row r="464" ht="10" customHeight="1"/>
    <row r="465" ht="10" customHeight="1"/>
    <row r="466" ht="10" customHeight="1"/>
    <row r="467" ht="10" customHeight="1"/>
    <row r="468" ht="10" customHeight="1"/>
    <row r="469" ht="10" customHeight="1"/>
    <row r="470" ht="10" customHeight="1"/>
    <row r="471" ht="10" customHeight="1"/>
    <row r="472" ht="10" customHeight="1"/>
    <row r="473" ht="10" customHeight="1"/>
    <row r="474" ht="10" customHeight="1"/>
    <row r="475" ht="10" customHeight="1"/>
    <row r="476" ht="10" customHeight="1"/>
    <row r="477" ht="10" customHeight="1"/>
    <row r="478" ht="10" customHeight="1"/>
    <row r="479" ht="10" customHeight="1"/>
    <row r="480" ht="10" customHeight="1"/>
    <row r="481" ht="10" customHeight="1"/>
    <row r="482" ht="10" customHeight="1"/>
    <row r="483" ht="10" customHeight="1"/>
    <row r="484" ht="10" customHeight="1"/>
    <row r="485" ht="10" customHeight="1"/>
    <row r="486" ht="10" customHeight="1"/>
    <row r="487" ht="10" customHeight="1"/>
    <row r="488" ht="10" customHeight="1"/>
    <row r="489" ht="10" customHeight="1"/>
    <row r="490" ht="10" customHeight="1"/>
    <row r="491" ht="10" customHeight="1"/>
    <row r="492" ht="10" customHeight="1"/>
    <row r="493" ht="10" customHeight="1"/>
    <row r="494" ht="10" customHeight="1"/>
    <row r="495" ht="10" customHeight="1"/>
    <row r="496" ht="10" customHeight="1"/>
    <row r="497" ht="10" customHeight="1"/>
    <row r="498" ht="10" customHeight="1"/>
    <row r="499" ht="10" customHeight="1"/>
    <row r="500" ht="10" customHeight="1"/>
    <row r="501" ht="10" customHeight="1"/>
    <row r="502" ht="10" customHeight="1"/>
    <row r="503" ht="10" customHeight="1"/>
    <row r="504" ht="10" customHeight="1"/>
    <row r="505" ht="10" customHeight="1"/>
    <row r="506" ht="10" customHeight="1"/>
    <row r="507" ht="10" customHeight="1"/>
    <row r="508" ht="10" customHeight="1"/>
    <row r="509" ht="10" customHeight="1"/>
    <row r="510" ht="10" customHeight="1"/>
    <row r="511" ht="10" customHeight="1"/>
    <row r="512" ht="10" customHeight="1"/>
    <row r="513" ht="10" customHeight="1"/>
    <row r="514" ht="10" customHeight="1"/>
    <row r="515" ht="10" customHeight="1"/>
    <row r="516" ht="10" customHeight="1"/>
    <row r="517" ht="10" customHeight="1"/>
    <row r="518" ht="10" customHeight="1"/>
    <row r="519" ht="10" customHeight="1"/>
    <row r="520" ht="10" customHeight="1"/>
    <row r="521" ht="10" customHeight="1"/>
    <row r="522" ht="10" customHeight="1"/>
    <row r="523" ht="10" customHeight="1"/>
    <row r="524" ht="10" customHeight="1"/>
    <row r="525" ht="10" customHeight="1"/>
    <row r="526" ht="10" customHeight="1"/>
    <row r="527" ht="10" customHeight="1"/>
    <row r="528" ht="10" customHeight="1"/>
    <row r="529" ht="10" customHeight="1"/>
    <row r="530" ht="10" customHeight="1"/>
    <row r="531" ht="10" customHeight="1"/>
    <row r="532" ht="10" customHeight="1"/>
    <row r="533" ht="10" customHeight="1"/>
    <row r="534" ht="10" customHeight="1"/>
    <row r="535" ht="10" customHeight="1"/>
    <row r="536" ht="10" customHeight="1"/>
    <row r="537" ht="10" customHeight="1"/>
    <row r="538" ht="10" customHeight="1"/>
    <row r="539" ht="10" customHeight="1"/>
    <row r="540" ht="10" customHeight="1"/>
    <row r="541" ht="10" customHeight="1"/>
    <row r="542" ht="10" customHeight="1"/>
    <row r="543" ht="10" customHeight="1"/>
    <row r="544" ht="10" customHeight="1"/>
    <row r="545" ht="10" customHeight="1"/>
    <row r="546" ht="10" customHeight="1"/>
    <row r="547" ht="10" customHeight="1"/>
    <row r="548" ht="10" customHeight="1"/>
    <row r="549" ht="10" customHeight="1"/>
    <row r="550" ht="10" customHeight="1"/>
    <row r="551" ht="10" customHeight="1"/>
    <row r="552" ht="10" customHeight="1"/>
    <row r="553" ht="10" customHeight="1"/>
    <row r="554" ht="10" customHeight="1"/>
    <row r="555" ht="10" customHeight="1"/>
    <row r="556" ht="10" customHeight="1"/>
    <row r="557" ht="10" customHeight="1"/>
    <row r="558" ht="10" customHeight="1"/>
    <row r="559" ht="10" customHeight="1"/>
    <row r="560" ht="10" customHeight="1"/>
    <row r="561" ht="10" customHeight="1"/>
    <row r="562" ht="10" customHeight="1"/>
    <row r="563" ht="10" customHeight="1"/>
    <row r="564" ht="10" customHeight="1"/>
    <row r="565" ht="10" customHeight="1"/>
    <row r="566" ht="10" customHeight="1"/>
    <row r="567" ht="10" customHeight="1"/>
    <row r="568" ht="10" customHeight="1"/>
    <row r="569" ht="10" customHeight="1"/>
    <row r="570" ht="10" customHeight="1"/>
    <row r="571" ht="10" customHeight="1"/>
    <row r="572" ht="10" customHeight="1"/>
    <row r="573" ht="10" customHeight="1"/>
    <row r="574" ht="10" customHeight="1"/>
    <row r="575" ht="10" customHeight="1"/>
    <row r="576" ht="10" customHeight="1"/>
    <row r="577" ht="10" customHeight="1"/>
    <row r="578" ht="10" customHeight="1"/>
    <row r="579" ht="10" customHeight="1"/>
    <row r="580" ht="10" customHeight="1"/>
    <row r="581" ht="10" customHeight="1"/>
    <row r="582" ht="10" customHeight="1"/>
    <row r="583" ht="10" customHeight="1"/>
    <row r="584" ht="10" customHeight="1"/>
    <row r="585" ht="10" customHeight="1"/>
    <row r="586" ht="10" customHeight="1"/>
    <row r="587" ht="10" customHeight="1"/>
    <row r="588" ht="10" customHeight="1"/>
    <row r="589" ht="10" customHeight="1"/>
    <row r="590" ht="10" customHeight="1"/>
    <row r="591" ht="10" customHeight="1"/>
    <row r="592" ht="10" customHeight="1"/>
    <row r="593" ht="10" customHeight="1"/>
    <row r="594" ht="10" customHeight="1"/>
    <row r="595" ht="10" customHeight="1"/>
    <row r="596" ht="10" customHeight="1"/>
    <row r="597" ht="10" customHeight="1"/>
    <row r="598" ht="10" customHeight="1"/>
    <row r="599" ht="10" customHeight="1"/>
    <row r="600" ht="10" customHeight="1"/>
    <row r="601" ht="10" customHeight="1"/>
    <row r="602" ht="10" customHeight="1"/>
    <row r="603" ht="10" customHeight="1"/>
    <row r="604" ht="10" customHeight="1"/>
    <row r="605" ht="10" customHeight="1"/>
    <row r="606" ht="10" customHeight="1"/>
    <row r="607" ht="10" customHeight="1"/>
    <row r="608" ht="10" customHeight="1"/>
    <row r="609" ht="10" customHeight="1"/>
    <row r="610" ht="10" customHeight="1"/>
    <row r="611" ht="10" customHeight="1"/>
    <row r="612" ht="10" customHeight="1"/>
    <row r="613" ht="10" customHeight="1"/>
    <row r="614" ht="10" customHeight="1"/>
    <row r="615" ht="10" customHeight="1"/>
    <row r="616" ht="10" customHeight="1"/>
    <row r="617" ht="10" customHeight="1"/>
    <row r="618" ht="10" customHeight="1"/>
    <row r="619" ht="10" customHeight="1"/>
    <row r="620" ht="10" customHeight="1"/>
    <row r="621" ht="10" customHeight="1"/>
    <row r="622" ht="10" customHeight="1"/>
    <row r="623" ht="10" customHeight="1"/>
    <row r="624" ht="10" customHeight="1"/>
    <row r="625" ht="10" customHeight="1"/>
    <row r="626" ht="10" customHeight="1"/>
    <row r="627" ht="10" customHeight="1"/>
    <row r="628" ht="10" customHeight="1"/>
    <row r="629" ht="10" customHeight="1"/>
    <row r="630" ht="10" customHeight="1"/>
    <row r="631" ht="10" customHeight="1"/>
    <row r="632" ht="10" customHeight="1"/>
    <row r="633" ht="10" customHeight="1"/>
    <row r="634" ht="10" customHeight="1"/>
    <row r="635" ht="10" customHeight="1"/>
    <row r="636" ht="10" customHeight="1"/>
    <row r="637" ht="10" customHeight="1"/>
    <row r="638" ht="10" customHeight="1"/>
    <row r="639" ht="10" customHeight="1"/>
    <row r="640" ht="10" customHeight="1"/>
    <row r="641" ht="10" customHeight="1"/>
    <row r="642" ht="10" customHeight="1"/>
    <row r="643" ht="10" customHeight="1"/>
    <row r="644" ht="10" customHeight="1"/>
    <row r="645" ht="10" customHeight="1"/>
    <row r="646" ht="10" customHeight="1"/>
    <row r="647" ht="10" customHeight="1"/>
    <row r="648" ht="10" customHeight="1"/>
    <row r="649" ht="10" customHeight="1"/>
    <row r="650" ht="10" customHeight="1"/>
    <row r="651" ht="10" customHeight="1"/>
    <row r="652" ht="10" customHeight="1"/>
    <row r="653" ht="10" customHeight="1"/>
    <row r="654" ht="10" customHeight="1"/>
    <row r="655" ht="10" customHeight="1"/>
    <row r="656" ht="10" customHeight="1"/>
    <row r="657" ht="10" customHeight="1"/>
    <row r="658" ht="10" customHeight="1"/>
    <row r="659" ht="10" customHeight="1"/>
    <row r="660" ht="10" customHeight="1"/>
    <row r="661" ht="10" customHeight="1"/>
    <row r="662" ht="10" customHeight="1"/>
    <row r="663" ht="10" customHeight="1"/>
    <row r="664" ht="10" customHeight="1"/>
    <row r="665" ht="10" customHeight="1"/>
    <row r="666" ht="10" customHeight="1"/>
    <row r="667" ht="10" customHeight="1"/>
    <row r="668" ht="10" customHeight="1"/>
    <row r="669" ht="10" customHeight="1"/>
    <row r="670" ht="10" customHeight="1"/>
    <row r="671" ht="10" customHeight="1"/>
    <row r="672" ht="10" customHeight="1"/>
    <row r="673" ht="10" customHeight="1"/>
    <row r="674" ht="10" customHeight="1"/>
    <row r="675" ht="10" customHeight="1"/>
    <row r="676" ht="10" customHeight="1"/>
    <row r="677" ht="10" customHeight="1"/>
    <row r="678" ht="10" customHeight="1"/>
    <row r="679" ht="10" customHeight="1"/>
    <row r="680" ht="10" customHeight="1"/>
    <row r="681" ht="10" customHeight="1"/>
    <row r="682" ht="10" customHeight="1"/>
    <row r="683" ht="10" customHeight="1"/>
    <row r="684" ht="10" customHeight="1"/>
    <row r="685" ht="10" customHeight="1"/>
    <row r="686" ht="10" customHeight="1"/>
    <row r="687" ht="10" customHeight="1"/>
    <row r="688" ht="10" customHeight="1"/>
    <row r="689" ht="10" customHeight="1"/>
    <row r="690" ht="10" customHeight="1"/>
    <row r="691" ht="10" customHeight="1"/>
    <row r="692" ht="10" customHeight="1"/>
    <row r="693" ht="10" customHeight="1"/>
    <row r="694" ht="10" customHeight="1"/>
    <row r="695" ht="10" customHeight="1"/>
    <row r="696" ht="10" customHeight="1"/>
    <row r="697" ht="10" customHeight="1"/>
    <row r="698" ht="10" customHeight="1"/>
    <row r="699" ht="10" customHeight="1"/>
    <row r="700" ht="10" customHeight="1"/>
    <row r="701" ht="10" customHeight="1"/>
    <row r="702" ht="10" customHeight="1"/>
    <row r="703" ht="10" customHeight="1"/>
    <row r="704" ht="10" customHeight="1"/>
    <row r="705" ht="10" customHeight="1"/>
    <row r="706" ht="10" customHeight="1"/>
    <row r="707" ht="10" customHeight="1"/>
    <row r="708" ht="10" customHeight="1"/>
    <row r="709" ht="10" customHeight="1"/>
    <row r="710" ht="10" customHeight="1"/>
    <row r="711" ht="10" customHeight="1"/>
    <row r="712" ht="10" customHeight="1"/>
    <row r="713" ht="10" customHeight="1"/>
    <row r="714" ht="10" customHeight="1"/>
    <row r="715" ht="10" customHeight="1"/>
    <row r="716" ht="10" customHeight="1"/>
    <row r="717" ht="10" customHeight="1"/>
    <row r="718" ht="10" customHeight="1"/>
    <row r="719" ht="10" customHeight="1"/>
    <row r="720" ht="10" customHeight="1"/>
    <row r="721" ht="10" customHeight="1"/>
    <row r="722" ht="10" customHeight="1"/>
    <row r="723" ht="10" customHeight="1"/>
    <row r="724" ht="10" customHeight="1"/>
    <row r="725" ht="10" customHeight="1"/>
    <row r="726" ht="10" customHeight="1"/>
    <row r="727" ht="10" customHeight="1"/>
    <row r="728" ht="10" customHeight="1"/>
    <row r="729" ht="10" customHeight="1"/>
    <row r="730" ht="10" customHeight="1"/>
    <row r="731" ht="10" customHeight="1"/>
    <row r="732" ht="10" customHeight="1"/>
    <row r="733" ht="10" customHeight="1"/>
    <row r="734" ht="10" customHeight="1"/>
    <row r="735" ht="10" customHeight="1"/>
    <row r="736" ht="10" customHeight="1"/>
    <row r="737" ht="10" customHeight="1"/>
    <row r="738" ht="10" customHeight="1"/>
    <row r="739" ht="10" customHeight="1"/>
    <row r="740" ht="10" customHeight="1"/>
    <row r="741" ht="10" customHeight="1"/>
    <row r="742" ht="10" customHeight="1"/>
    <row r="743" ht="10" customHeight="1"/>
    <row r="744" ht="10" customHeight="1"/>
    <row r="745" ht="10" customHeight="1"/>
    <row r="746" ht="10" customHeight="1"/>
    <row r="747" ht="10" customHeight="1"/>
    <row r="748" ht="10" customHeight="1"/>
    <row r="749" ht="10" customHeight="1"/>
    <row r="750" ht="10" customHeight="1"/>
    <row r="751" ht="10" customHeight="1"/>
    <row r="752" ht="10" customHeight="1"/>
    <row r="753" ht="10" customHeight="1"/>
    <row r="754" ht="10" customHeight="1"/>
    <row r="755" ht="10" customHeight="1"/>
    <row r="756" ht="10" customHeight="1"/>
    <row r="757" ht="10" customHeight="1"/>
    <row r="758" ht="10" customHeight="1"/>
    <row r="759" ht="10" customHeight="1"/>
    <row r="760" ht="10" customHeight="1"/>
    <row r="761" ht="10" customHeight="1"/>
    <row r="762" ht="10" customHeight="1"/>
    <row r="763" ht="10" customHeight="1"/>
    <row r="764" ht="10" customHeight="1"/>
    <row r="765" ht="10" customHeight="1"/>
    <row r="766" ht="10" customHeight="1"/>
    <row r="767" ht="10" customHeight="1"/>
    <row r="768" ht="10" customHeight="1"/>
    <row r="769" ht="10" customHeight="1"/>
    <row r="770" ht="10" customHeight="1"/>
    <row r="771" ht="10" customHeight="1"/>
    <row r="772" ht="10" customHeight="1"/>
    <row r="773" ht="10" customHeight="1"/>
    <row r="774" ht="10" customHeight="1"/>
    <row r="775" ht="10" customHeight="1"/>
    <row r="776" ht="10" customHeight="1"/>
    <row r="777" ht="10" customHeight="1"/>
    <row r="778" ht="10" customHeight="1"/>
    <row r="779" ht="10" customHeight="1"/>
    <row r="780" ht="10" customHeight="1"/>
    <row r="781" ht="10" customHeight="1"/>
    <row r="782" ht="10" customHeight="1"/>
    <row r="783" ht="10" customHeight="1"/>
    <row r="784" ht="10" customHeight="1"/>
    <row r="785" ht="10" customHeight="1"/>
    <row r="786" ht="10" customHeight="1"/>
    <row r="787" ht="10" customHeight="1"/>
    <row r="788" ht="10" customHeight="1"/>
    <row r="789" ht="10" customHeight="1"/>
    <row r="790" ht="10" customHeight="1"/>
    <row r="791" ht="10" customHeight="1"/>
    <row r="792" ht="10" customHeight="1"/>
    <row r="793" ht="10" customHeight="1"/>
    <row r="794" ht="10" customHeight="1"/>
    <row r="795" ht="10" customHeight="1"/>
    <row r="796" ht="10" customHeight="1"/>
    <row r="797" ht="10" customHeight="1"/>
    <row r="798" ht="10" customHeight="1"/>
    <row r="799" ht="10" customHeight="1"/>
    <row r="800" ht="10" customHeight="1"/>
    <row r="801" ht="10" customHeight="1"/>
    <row r="802" ht="10" customHeight="1"/>
    <row r="803" ht="10" customHeight="1"/>
    <row r="804" ht="10" customHeight="1"/>
    <row r="805" ht="10" customHeight="1"/>
    <row r="806" ht="10" customHeight="1"/>
    <row r="807" ht="10" customHeight="1"/>
    <row r="808" ht="10" customHeight="1"/>
    <row r="809" ht="10" customHeight="1"/>
    <row r="810" ht="10" customHeight="1"/>
    <row r="811" ht="10" customHeight="1"/>
    <row r="812" ht="10" customHeight="1"/>
    <row r="813" ht="10" customHeight="1"/>
    <row r="814" ht="10" customHeight="1"/>
    <row r="815" ht="10" customHeight="1"/>
    <row r="816" ht="10" customHeight="1"/>
    <row r="817" ht="10" customHeight="1"/>
    <row r="818" ht="10" customHeight="1"/>
    <row r="819" ht="10" customHeight="1"/>
    <row r="820" ht="10" customHeight="1"/>
    <row r="821" ht="10" customHeight="1"/>
    <row r="822" ht="10" customHeight="1"/>
    <row r="823" ht="10" customHeight="1"/>
    <row r="824" ht="10" customHeight="1"/>
    <row r="825" ht="10" customHeight="1"/>
    <row r="826" ht="10" customHeight="1"/>
    <row r="827" ht="10" customHeight="1"/>
    <row r="828" ht="10" customHeight="1"/>
    <row r="829" ht="10" customHeight="1"/>
    <row r="830" ht="10" customHeight="1"/>
    <row r="831" ht="10" customHeight="1"/>
    <row r="832" ht="10" customHeight="1"/>
    <row r="833" ht="10" customHeight="1"/>
    <row r="834" ht="10" customHeight="1"/>
    <row r="835" ht="10" customHeight="1"/>
    <row r="836" ht="10" customHeight="1"/>
    <row r="837" ht="10" customHeight="1"/>
    <row r="838" ht="10" customHeight="1"/>
    <row r="839" ht="10" customHeight="1"/>
    <row r="840" ht="10" customHeight="1"/>
    <row r="841" ht="10" customHeight="1"/>
    <row r="842" ht="10" customHeight="1"/>
    <row r="843" ht="10" customHeight="1"/>
    <row r="844" ht="10" customHeight="1"/>
    <row r="845" ht="10" customHeight="1"/>
    <row r="846" ht="10" customHeight="1"/>
    <row r="847" ht="10" customHeight="1"/>
    <row r="848" ht="10" customHeight="1"/>
    <row r="849" ht="10" customHeight="1"/>
    <row r="850" ht="10" customHeight="1"/>
    <row r="851" ht="10" customHeight="1"/>
    <row r="852" ht="10" customHeight="1"/>
    <row r="853" ht="10" customHeight="1"/>
    <row r="854" ht="10" customHeight="1"/>
    <row r="855" ht="10" customHeight="1"/>
    <row r="856" ht="10" customHeight="1"/>
    <row r="857" ht="10" customHeight="1"/>
    <row r="858" ht="10" customHeight="1"/>
    <row r="859" ht="10" customHeight="1"/>
    <row r="860" ht="10" customHeight="1"/>
    <row r="861" ht="10" customHeight="1"/>
    <row r="862" ht="10" customHeight="1"/>
    <row r="863" ht="10" customHeight="1"/>
    <row r="864" ht="10" customHeight="1"/>
    <row r="865" ht="10" customHeight="1"/>
    <row r="866" ht="10" customHeight="1"/>
    <row r="867" ht="10" customHeight="1"/>
    <row r="868" ht="10" customHeight="1"/>
    <row r="869" ht="10" customHeight="1"/>
    <row r="870" ht="10" customHeight="1"/>
    <row r="871" ht="10" customHeight="1"/>
    <row r="872" ht="10" customHeight="1"/>
    <row r="873" ht="10" customHeight="1"/>
    <row r="874" ht="10" customHeight="1"/>
    <row r="875" ht="10" customHeight="1"/>
    <row r="876" ht="10" customHeight="1"/>
    <row r="877" ht="10" customHeight="1"/>
    <row r="878" ht="10" customHeight="1"/>
    <row r="879" ht="10" customHeight="1"/>
    <row r="880" ht="10" customHeight="1"/>
    <row r="881" ht="10" customHeight="1"/>
    <row r="882" ht="10" customHeight="1"/>
    <row r="883" ht="10" customHeight="1"/>
    <row r="884" ht="10" customHeight="1"/>
    <row r="885" ht="10" customHeight="1"/>
    <row r="886" ht="10" customHeight="1"/>
    <row r="887" ht="10" customHeight="1"/>
    <row r="888" ht="10" customHeight="1"/>
    <row r="889" ht="10" customHeight="1"/>
    <row r="890" ht="10" customHeight="1"/>
    <row r="891" ht="10" customHeight="1"/>
    <row r="892" ht="10" customHeight="1"/>
    <row r="893" ht="10" customHeight="1"/>
    <row r="894" ht="10" customHeight="1"/>
    <row r="895" ht="10" customHeight="1"/>
    <row r="896" ht="10" customHeight="1"/>
    <row r="897" ht="10" customHeight="1"/>
    <row r="898" ht="10" customHeight="1"/>
    <row r="899" ht="10" customHeight="1"/>
    <row r="900" ht="10" customHeight="1"/>
    <row r="901" ht="10" customHeight="1"/>
    <row r="902" ht="10" customHeight="1"/>
    <row r="903" ht="10" customHeight="1"/>
    <row r="904" ht="10" customHeight="1"/>
    <row r="905" ht="10" customHeight="1"/>
    <row r="906" ht="10" customHeight="1"/>
    <row r="907" ht="10" customHeight="1"/>
    <row r="908" ht="10" customHeight="1"/>
    <row r="909" ht="10" customHeight="1"/>
    <row r="910" ht="10" customHeight="1"/>
    <row r="911" ht="10" customHeight="1"/>
    <row r="912" ht="10" customHeight="1"/>
    <row r="913" ht="10" customHeight="1"/>
    <row r="914" ht="10" customHeight="1"/>
    <row r="915" ht="10" customHeight="1"/>
    <row r="916" ht="10" customHeight="1"/>
    <row r="917" ht="10" customHeight="1"/>
    <row r="918" ht="10" customHeight="1"/>
    <row r="919" ht="10" customHeight="1"/>
    <row r="920" ht="10" customHeight="1"/>
    <row r="921" ht="10" customHeight="1"/>
    <row r="922" ht="10" customHeight="1"/>
    <row r="923" ht="10" customHeight="1"/>
    <row r="924" ht="10" customHeight="1"/>
    <row r="925" ht="10" customHeight="1"/>
    <row r="926" ht="10" customHeight="1"/>
    <row r="927" ht="10" customHeight="1"/>
    <row r="928" ht="10" customHeight="1"/>
    <row r="929" ht="10" customHeight="1"/>
    <row r="930" ht="10" customHeight="1"/>
    <row r="931" ht="10" customHeight="1"/>
    <row r="932" ht="10" customHeight="1"/>
    <row r="933" ht="10" customHeight="1"/>
    <row r="934" ht="10" customHeight="1"/>
    <row r="935" ht="10" customHeight="1"/>
    <row r="936" ht="10" customHeight="1"/>
    <row r="937" ht="10" customHeight="1"/>
    <row r="938" ht="10" customHeight="1"/>
    <row r="939" ht="10" customHeight="1"/>
    <row r="940" ht="10" customHeight="1"/>
    <row r="941" ht="10" customHeight="1"/>
    <row r="942" ht="10" customHeight="1"/>
    <row r="943" ht="10" customHeight="1"/>
    <row r="944" ht="10" customHeight="1"/>
    <row r="945" ht="10" customHeight="1"/>
    <row r="946" ht="10" customHeight="1"/>
    <row r="947" ht="10" customHeight="1"/>
    <row r="948" ht="10" customHeight="1"/>
    <row r="949" ht="10" customHeight="1"/>
    <row r="950" ht="10" customHeight="1"/>
    <row r="951" ht="10" customHeight="1"/>
    <row r="952" ht="10" customHeight="1"/>
    <row r="953" ht="10" customHeight="1"/>
    <row r="954" ht="10" customHeight="1"/>
    <row r="955" ht="10" customHeight="1"/>
    <row r="956" ht="10" customHeight="1"/>
    <row r="957" ht="10" customHeight="1"/>
    <row r="958" ht="10" customHeight="1"/>
    <row r="959" ht="10" customHeight="1"/>
    <row r="960" ht="10" customHeight="1"/>
    <row r="961" ht="10" customHeight="1"/>
    <row r="962" ht="10" customHeight="1"/>
    <row r="963" ht="10" customHeight="1"/>
    <row r="964" ht="10" customHeight="1"/>
    <row r="965" ht="10" customHeight="1"/>
    <row r="966" ht="10" customHeight="1"/>
    <row r="967" ht="10" customHeight="1"/>
    <row r="968" ht="10" customHeight="1"/>
    <row r="969" ht="10" customHeight="1"/>
    <row r="970" ht="10" customHeight="1"/>
    <row r="971" ht="10" customHeight="1"/>
    <row r="972" ht="10" customHeight="1"/>
    <row r="973" ht="10" customHeight="1"/>
    <row r="974" ht="10" customHeight="1"/>
    <row r="975" ht="10" customHeight="1"/>
    <row r="976" ht="10" customHeight="1"/>
    <row r="977" ht="10" customHeight="1"/>
    <row r="978" ht="10" customHeight="1"/>
    <row r="979" ht="10" customHeight="1"/>
    <row r="980" ht="10" customHeight="1"/>
    <row r="981" ht="10" customHeight="1"/>
    <row r="982" ht="10" customHeight="1"/>
    <row r="983" ht="10" customHeight="1"/>
    <row r="984" ht="10" customHeight="1"/>
    <row r="985" ht="10" customHeight="1"/>
    <row r="986" ht="10" customHeight="1"/>
    <row r="987" ht="10" customHeight="1"/>
    <row r="988" ht="10" customHeight="1"/>
    <row r="989" ht="10" customHeight="1"/>
    <row r="990" ht="10" customHeight="1"/>
    <row r="991" ht="10" customHeight="1"/>
    <row r="992" ht="10" customHeight="1"/>
    <row r="993" ht="10" customHeight="1"/>
    <row r="994" ht="10" customHeight="1"/>
    <row r="995" ht="10" customHeight="1"/>
    <row r="996" ht="10" customHeight="1"/>
    <row r="997" ht="10" customHeight="1"/>
    <row r="998" ht="10" customHeight="1"/>
    <row r="999" ht="10" customHeight="1"/>
    <row r="1000" ht="10" customHeight="1"/>
    <row r="1001" ht="10" customHeight="1"/>
    <row r="1002" ht="10" customHeight="1"/>
    <row r="1003" ht="10" customHeight="1"/>
    <row r="1004" ht="10" customHeight="1"/>
    <row r="1005" ht="10" customHeight="1"/>
    <row r="1006" ht="10" customHeight="1"/>
    <row r="1007" ht="10" customHeight="1"/>
    <row r="1008" ht="10" customHeight="1"/>
    <row r="1009" ht="10" customHeight="1"/>
    <row r="1010" ht="10" customHeight="1"/>
    <row r="1011" ht="10" customHeight="1"/>
    <row r="1012" ht="10" customHeight="1"/>
    <row r="1013" ht="10" customHeight="1"/>
    <row r="1014" ht="10" customHeight="1"/>
    <row r="1015" ht="10" customHeight="1"/>
    <row r="1016" ht="10" customHeight="1"/>
    <row r="1017" ht="10" customHeight="1"/>
    <row r="1018" ht="10" customHeight="1"/>
    <row r="1019" ht="10" customHeight="1"/>
    <row r="1020" ht="10" customHeight="1"/>
    <row r="1021" ht="10" customHeight="1"/>
    <row r="1022" ht="10" customHeight="1"/>
    <row r="1023" ht="10" customHeight="1"/>
    <row r="1024" ht="10" customHeight="1"/>
    <row r="1025" ht="10" customHeight="1"/>
    <row r="1026" ht="10" customHeight="1"/>
    <row r="1027" ht="10" customHeight="1"/>
    <row r="1028" ht="10" customHeight="1"/>
    <row r="1029" ht="10" customHeight="1"/>
    <row r="1030" ht="10" customHeight="1"/>
    <row r="1031" ht="10" customHeight="1"/>
    <row r="1032" ht="10" customHeight="1"/>
    <row r="1033" ht="10" customHeight="1"/>
    <row r="1034" ht="10" customHeight="1"/>
    <row r="1035" ht="10" customHeight="1"/>
    <row r="1036" ht="10" customHeight="1"/>
    <row r="1037" ht="10" customHeight="1"/>
    <row r="1038" ht="10" customHeight="1"/>
    <row r="1039" ht="10" customHeight="1"/>
    <row r="1040" ht="10" customHeight="1"/>
    <row r="1041" ht="10" customHeight="1"/>
    <row r="1042" ht="10" customHeight="1"/>
    <row r="1043" ht="10" customHeight="1"/>
    <row r="1044" ht="10" customHeight="1"/>
    <row r="1045" ht="10" customHeight="1"/>
    <row r="1046" ht="10" customHeight="1"/>
    <row r="1047" ht="10" customHeight="1"/>
    <row r="1048" ht="10" customHeight="1"/>
    <row r="1049" ht="10" customHeight="1"/>
    <row r="1050" ht="10" customHeight="1"/>
    <row r="1051" ht="10" customHeight="1"/>
    <row r="1052" ht="10" customHeight="1"/>
    <row r="1053" ht="10" customHeight="1"/>
    <row r="1054" ht="10" customHeight="1"/>
    <row r="1055" ht="10" customHeight="1"/>
    <row r="1056" ht="10" customHeight="1"/>
    <row r="1057" ht="10" customHeight="1"/>
    <row r="1058" ht="10" customHeight="1"/>
    <row r="1059" ht="10" customHeight="1"/>
    <row r="1060" ht="10" customHeight="1"/>
    <row r="1061" ht="10" customHeight="1"/>
    <row r="1062" ht="10" customHeight="1"/>
    <row r="1063" ht="10" customHeight="1"/>
    <row r="1064" ht="10" customHeight="1"/>
    <row r="1065" ht="10" customHeight="1"/>
    <row r="1066" ht="10" customHeight="1"/>
    <row r="1067" ht="10" customHeight="1"/>
    <row r="1068" ht="10" customHeight="1"/>
    <row r="1069" ht="10" customHeight="1"/>
    <row r="1070" ht="10" customHeight="1"/>
    <row r="1071" ht="10" customHeight="1"/>
    <row r="1072" ht="10" customHeight="1"/>
    <row r="1073" ht="10" customHeight="1"/>
    <row r="1074" ht="10" customHeight="1"/>
    <row r="1075" ht="10" customHeight="1"/>
    <row r="1076" ht="10" customHeight="1"/>
    <row r="1077" ht="10" customHeight="1"/>
    <row r="1078" ht="10" customHeight="1"/>
    <row r="1079" ht="10" customHeight="1"/>
    <row r="1080" ht="10" customHeight="1"/>
    <row r="1081" ht="10" customHeight="1"/>
    <row r="1082" ht="10" customHeight="1"/>
    <row r="1083" ht="10" customHeight="1"/>
    <row r="1084" ht="10" customHeight="1"/>
    <row r="1085" ht="10" customHeight="1"/>
    <row r="1086" ht="10" customHeight="1"/>
    <row r="1087" ht="10" customHeight="1"/>
    <row r="1088" ht="10" customHeight="1"/>
    <row r="1089" ht="10" customHeight="1"/>
    <row r="1090" ht="10" customHeight="1"/>
    <row r="1091" ht="10" customHeight="1"/>
    <row r="1092" ht="10" customHeight="1"/>
    <row r="1093" ht="10" customHeight="1"/>
    <row r="1094" ht="10" customHeight="1"/>
    <row r="1095" ht="10" customHeight="1"/>
    <row r="1096" ht="10" customHeight="1"/>
    <row r="1097" ht="10" customHeight="1"/>
    <row r="1098" ht="10" customHeight="1"/>
    <row r="1099" ht="10" customHeight="1"/>
    <row r="1100" ht="10" customHeight="1"/>
    <row r="1101" ht="10" customHeight="1"/>
    <row r="1102" ht="10" customHeight="1"/>
    <row r="1103" ht="10" customHeight="1"/>
    <row r="1104" ht="10" customHeight="1"/>
    <row r="1105" ht="10" customHeight="1"/>
    <row r="1106" ht="10" customHeight="1"/>
    <row r="1107" ht="10" customHeight="1"/>
    <row r="1108" ht="10" customHeight="1"/>
    <row r="1109" ht="10" customHeight="1"/>
    <row r="1110" ht="10" customHeight="1"/>
    <row r="1111" ht="10" customHeight="1"/>
    <row r="1112" ht="10" customHeight="1"/>
    <row r="1113" ht="10" customHeight="1"/>
    <row r="1114" ht="10" customHeight="1"/>
    <row r="1115" ht="10" customHeight="1"/>
    <row r="1116" ht="10" customHeight="1"/>
    <row r="1117" ht="10" customHeight="1"/>
    <row r="1118" ht="10" customHeight="1"/>
    <row r="1119" ht="10" customHeight="1"/>
    <row r="1120" ht="10" customHeight="1"/>
    <row r="1121" ht="10" customHeight="1"/>
    <row r="1122" ht="10" customHeight="1"/>
    <row r="1123" ht="10" customHeight="1"/>
    <row r="1124" ht="10" customHeight="1"/>
    <row r="1125" ht="10" customHeight="1"/>
    <row r="1126" ht="10" customHeight="1"/>
    <row r="1127" ht="10" customHeight="1"/>
    <row r="1128" ht="10" customHeight="1"/>
    <row r="1129" ht="10" customHeight="1"/>
    <row r="1130" ht="10" customHeight="1"/>
    <row r="1131" ht="10" customHeight="1"/>
    <row r="1132" ht="10" customHeight="1"/>
    <row r="1133" ht="10" customHeight="1"/>
    <row r="1134" ht="10" customHeight="1"/>
    <row r="1135" ht="10" customHeight="1"/>
    <row r="1136" ht="10" customHeight="1"/>
    <row r="1137" ht="10" customHeight="1"/>
    <row r="1138" ht="10" customHeight="1"/>
    <row r="1139" ht="10" customHeight="1"/>
    <row r="1140" ht="10" customHeight="1"/>
    <row r="1141" ht="10" customHeight="1"/>
    <row r="1142" ht="10" customHeight="1"/>
    <row r="1143" ht="10" customHeight="1"/>
    <row r="1144" ht="10" customHeight="1"/>
    <row r="1145" ht="10" customHeight="1"/>
    <row r="1146" ht="10" customHeight="1"/>
    <row r="1147" ht="10" customHeight="1"/>
    <row r="1148" ht="10" customHeight="1"/>
    <row r="1149" ht="10" customHeight="1"/>
    <row r="1150" ht="10" customHeight="1"/>
    <row r="1151" ht="10" customHeight="1"/>
    <row r="1152" ht="10" customHeight="1"/>
    <row r="1153" ht="10" customHeight="1"/>
    <row r="1154" ht="10" customHeight="1"/>
    <row r="1155" ht="10" customHeight="1"/>
    <row r="1156" ht="10" customHeight="1"/>
  </sheetData>
  <phoneticPr fontId="19"/>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oddFooter>&amp;C&amp;D&amp;T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K46"/>
  <sheetViews>
    <sheetView workbookViewId="0">
      <selection activeCell="A10" sqref="A10"/>
    </sheetView>
  </sheetViews>
  <sheetFormatPr baseColWidth="10" defaultRowHeight="14"/>
  <cols>
    <col min="1" max="1" width="21.83203125" customWidth="1"/>
    <col min="2" max="2" width="15.6640625" customWidth="1"/>
    <col min="3" max="3" width="16.5" customWidth="1"/>
    <col min="4" max="4" width="15.5" customWidth="1"/>
    <col min="6" max="6" width="13.83203125" customWidth="1"/>
    <col min="8" max="8" width="12.5" customWidth="1"/>
  </cols>
  <sheetData>
    <row r="1" spans="1:11" ht="16">
      <c r="A1" s="2" t="s">
        <v>96</v>
      </c>
      <c r="B1" s="1"/>
      <c r="C1" s="1"/>
      <c r="D1" s="1"/>
      <c r="E1" s="1"/>
      <c r="F1" s="1"/>
      <c r="G1" s="1"/>
      <c r="H1" s="1"/>
      <c r="I1" s="1"/>
      <c r="J1" s="1"/>
      <c r="K1" s="1"/>
    </row>
    <row r="2" spans="1:11" ht="16">
      <c r="A2" s="53" t="s">
        <v>13</v>
      </c>
      <c r="B2" s="1"/>
      <c r="C2" s="1"/>
      <c r="D2" s="1"/>
      <c r="E2" s="1"/>
      <c r="F2" s="1"/>
      <c r="G2" s="1"/>
      <c r="H2" s="1"/>
      <c r="I2" s="1"/>
      <c r="J2" s="1"/>
      <c r="K2" s="1"/>
    </row>
    <row r="3" spans="1:11" ht="16">
      <c r="A3" s="53" t="s">
        <v>97</v>
      </c>
      <c r="B3" s="1"/>
      <c r="C3" s="1"/>
      <c r="D3" s="53" t="s">
        <v>98</v>
      </c>
      <c r="E3" s="1"/>
      <c r="F3" s="1"/>
      <c r="I3" s="1"/>
      <c r="J3" s="1"/>
      <c r="K3" s="1"/>
    </row>
    <row r="4" spans="1:11" ht="16">
      <c r="A4" s="55" t="s">
        <v>174</v>
      </c>
      <c r="B4" s="55" t="s">
        <v>175</v>
      </c>
      <c r="C4" s="31"/>
      <c r="D4" s="55" t="s">
        <v>176</v>
      </c>
      <c r="E4" s="55" t="s">
        <v>177</v>
      </c>
      <c r="F4" s="55" t="s">
        <v>178</v>
      </c>
      <c r="I4" s="1"/>
      <c r="J4" s="1"/>
      <c r="K4" s="1"/>
    </row>
    <row r="5" spans="1:11" ht="16">
      <c r="A5" s="32">
        <f>24.1%+0.04</f>
        <v>0.28100000000000003</v>
      </c>
      <c r="B5" s="32">
        <v>0.24</v>
      </c>
      <c r="C5" s="32"/>
      <c r="D5" s="32">
        <f>D12</f>
        <v>8.2282417651049575E-3</v>
      </c>
      <c r="E5" s="32">
        <f>B12</f>
        <v>5.9260993884296412E-2</v>
      </c>
      <c r="F5" s="32">
        <f>C12</f>
        <v>3.1821835232316222E-2</v>
      </c>
      <c r="I5" s="34"/>
      <c r="J5" s="1"/>
      <c r="K5" s="1"/>
    </row>
    <row r="6" spans="1:11" ht="16">
      <c r="B6" s="1"/>
      <c r="C6" s="1"/>
      <c r="D6" s="1"/>
      <c r="E6" s="1"/>
      <c r="F6" s="34"/>
      <c r="G6" s="1"/>
      <c r="H6" s="1"/>
      <c r="I6" s="1"/>
      <c r="J6" s="1"/>
      <c r="K6" s="1"/>
    </row>
    <row r="7" spans="1:11" ht="16">
      <c r="A7" s="37" t="s">
        <v>99</v>
      </c>
      <c r="B7" s="1"/>
      <c r="C7" s="1"/>
      <c r="D7" s="1"/>
      <c r="E7" s="1"/>
      <c r="F7" s="34"/>
      <c r="G7" s="1"/>
      <c r="H7" s="1"/>
      <c r="I7" s="1"/>
      <c r="J7" s="1"/>
      <c r="K7" s="1"/>
    </row>
    <row r="8" spans="1:11" ht="16">
      <c r="A8" s="37" t="s">
        <v>100</v>
      </c>
      <c r="B8" s="1"/>
      <c r="C8" s="1"/>
      <c r="D8" s="1"/>
      <c r="E8" s="1"/>
      <c r="F8" s="1"/>
      <c r="G8" s="1"/>
      <c r="H8" s="1"/>
      <c r="I8" s="1"/>
      <c r="J8" s="1"/>
      <c r="K8" s="1"/>
    </row>
    <row r="9" spans="1:11" ht="16">
      <c r="A9" s="53" t="s">
        <v>179</v>
      </c>
      <c r="B9" s="55" t="s">
        <v>169</v>
      </c>
      <c r="C9" s="55" t="s">
        <v>170</v>
      </c>
      <c r="D9" s="55" t="s">
        <v>171</v>
      </c>
      <c r="E9" s="31"/>
      <c r="F9" s="1"/>
      <c r="G9" s="1"/>
      <c r="H9" s="1"/>
      <c r="I9" s="1"/>
      <c r="J9" s="1"/>
      <c r="K9" s="1"/>
    </row>
    <row r="10" spans="1:11" ht="16">
      <c r="A10" s="53" t="s">
        <v>101</v>
      </c>
      <c r="B10" s="32">
        <v>6.4414123787278704E-2</v>
      </c>
      <c r="C10" s="32">
        <v>3.5357594702573575E-2</v>
      </c>
      <c r="D10" s="32">
        <v>8.7534486862818704E-3</v>
      </c>
      <c r="E10" s="32"/>
      <c r="F10" s="1"/>
      <c r="G10" s="1"/>
      <c r="H10" s="1"/>
      <c r="I10" s="1"/>
      <c r="J10" s="1"/>
      <c r="K10" s="1"/>
    </row>
    <row r="11" spans="1:11" ht="16">
      <c r="A11" s="53" t="s">
        <v>102</v>
      </c>
      <c r="B11" s="32">
        <v>0.92</v>
      </c>
      <c r="C11" s="32">
        <v>0.9</v>
      </c>
      <c r="D11" s="32">
        <v>0.94</v>
      </c>
      <c r="E11" s="32"/>
      <c r="F11" s="1"/>
      <c r="G11" s="1"/>
      <c r="H11" s="1"/>
      <c r="I11" s="1"/>
      <c r="J11" s="1"/>
      <c r="K11" s="1"/>
    </row>
    <row r="12" spans="1:11" ht="16">
      <c r="A12" s="53" t="s">
        <v>103</v>
      </c>
      <c r="B12" s="32">
        <f>B10*B11</f>
        <v>5.9260993884296412E-2</v>
      </c>
      <c r="C12" s="32">
        <f t="shared" ref="C12:D12" si="0">C10*C11</f>
        <v>3.1821835232316222E-2</v>
      </c>
      <c r="D12" s="32">
        <f t="shared" si="0"/>
        <v>8.2282417651049575E-3</v>
      </c>
      <c r="E12" s="32"/>
      <c r="F12" s="1"/>
      <c r="G12" s="1"/>
      <c r="H12" s="1"/>
      <c r="I12" s="1"/>
      <c r="J12" s="1"/>
      <c r="K12" s="1"/>
    </row>
    <row r="13" spans="1:11" ht="16">
      <c r="A13" s="53" t="s">
        <v>104</v>
      </c>
      <c r="B13" s="1"/>
      <c r="C13" s="1"/>
      <c r="D13" s="1"/>
      <c r="E13" s="1"/>
      <c r="F13" s="1"/>
      <c r="G13" s="1"/>
      <c r="H13" s="1"/>
      <c r="I13" s="1"/>
      <c r="J13" s="1"/>
      <c r="K13" s="1"/>
    </row>
    <row r="14" spans="1:11" ht="16">
      <c r="A14" s="1"/>
      <c r="B14" s="1"/>
      <c r="C14" s="1"/>
      <c r="D14" s="1"/>
      <c r="E14" s="1"/>
      <c r="F14" s="1"/>
      <c r="G14" s="1"/>
      <c r="H14" s="1"/>
      <c r="I14" s="1"/>
      <c r="J14" s="1"/>
      <c r="K14" s="1"/>
    </row>
    <row r="15" spans="1:11" ht="16">
      <c r="A15" s="37" t="s">
        <v>105</v>
      </c>
      <c r="B15" s="1"/>
      <c r="C15" s="1"/>
      <c r="D15" s="1"/>
      <c r="E15" s="1"/>
      <c r="F15" s="1"/>
      <c r="G15" s="1"/>
      <c r="H15" s="1"/>
      <c r="I15" s="1"/>
      <c r="J15" s="1"/>
      <c r="K15" s="1"/>
    </row>
    <row r="16" spans="1:11" ht="16">
      <c r="A16" s="2" t="s">
        <v>168</v>
      </c>
    </row>
    <row r="17" spans="1:1" ht="16">
      <c r="A17" s="53" t="s">
        <v>106</v>
      </c>
    </row>
    <row r="18" spans="1:1" ht="16">
      <c r="A18" s="1"/>
    </row>
    <row r="19" spans="1:1" ht="16">
      <c r="A19" s="53" t="s">
        <v>107</v>
      </c>
    </row>
    <row r="20" spans="1:1" ht="16">
      <c r="A20" s="53" t="s">
        <v>108</v>
      </c>
    </row>
    <row r="21" spans="1:1" ht="16">
      <c r="A21" s="1"/>
    </row>
    <row r="22" spans="1:1" ht="16">
      <c r="A22" s="53" t="s">
        <v>109</v>
      </c>
    </row>
    <row r="23" spans="1:1" ht="16">
      <c r="A23" s="53" t="s">
        <v>110</v>
      </c>
    </row>
    <row r="24" spans="1:1" ht="16">
      <c r="A24" s="53" t="s">
        <v>111</v>
      </c>
    </row>
    <row r="25" spans="1:1" ht="16">
      <c r="A25" s="53"/>
    </row>
    <row r="26" spans="1:1" ht="16">
      <c r="A26" s="53" t="s">
        <v>112</v>
      </c>
    </row>
    <row r="27" spans="1:1" ht="16">
      <c r="A27" s="53" t="s">
        <v>113</v>
      </c>
    </row>
    <row r="28" spans="1:1" ht="16">
      <c r="A28" s="53"/>
    </row>
    <row r="29" spans="1:1" ht="16">
      <c r="A29" s="53" t="s">
        <v>114</v>
      </c>
    </row>
    <row r="30" spans="1:1" ht="16">
      <c r="A30" s="53" t="s">
        <v>130</v>
      </c>
    </row>
    <row r="31" spans="1:1" ht="16">
      <c r="A31" s="53" t="s">
        <v>131</v>
      </c>
    </row>
    <row r="32" spans="1:1" ht="16">
      <c r="A32" s="53" t="s">
        <v>163</v>
      </c>
    </row>
    <row r="33" spans="1:5" ht="16">
      <c r="A33" s="53" t="s">
        <v>115</v>
      </c>
    </row>
    <row r="34" spans="1:5" ht="16">
      <c r="A34" s="53" t="s">
        <v>116</v>
      </c>
    </row>
    <row r="35" spans="1:5" ht="16">
      <c r="A35" s="53" t="s">
        <v>132</v>
      </c>
    </row>
    <row r="36" spans="1:5" ht="16">
      <c r="A36" s="1"/>
      <c r="B36" s="53" t="s">
        <v>40</v>
      </c>
      <c r="C36" s="34">
        <f>(22+31.7+30.1+40+31.7+19+22+59.8+13.2+35+15.2+15+44.5)/1300</f>
        <v>0.2916923076923077</v>
      </c>
      <c r="D36" s="53" t="s">
        <v>127</v>
      </c>
      <c r="E36" s="34">
        <f>(20+19.7+20.5+10+4.5+13.1+12.5+5.1+11+5.8)/1000</f>
        <v>0.12219999999999999</v>
      </c>
    </row>
    <row r="37" spans="1:5" ht="16">
      <c r="A37" s="53" t="s">
        <v>117</v>
      </c>
    </row>
    <row r="38" spans="1:5" ht="16">
      <c r="A38" s="53" t="s">
        <v>133</v>
      </c>
    </row>
    <row r="39" spans="1:5" ht="16">
      <c r="A39" s="53" t="s">
        <v>118</v>
      </c>
    </row>
    <row r="40" spans="1:5" ht="16">
      <c r="A40" s="53" t="s">
        <v>119</v>
      </c>
    </row>
    <row r="41" spans="1:5" ht="16">
      <c r="A41" s="53" t="s">
        <v>120</v>
      </c>
    </row>
    <row r="42" spans="1:5" ht="16">
      <c r="A42" s="53" t="s">
        <v>121</v>
      </c>
    </row>
    <row r="43" spans="1:5" ht="16">
      <c r="A43" s="53" t="s">
        <v>164</v>
      </c>
    </row>
    <row r="44" spans="1:5" ht="16">
      <c r="A44" s="53" t="s">
        <v>122</v>
      </c>
    </row>
    <row r="45" spans="1:5" ht="16">
      <c r="A45" s="53" t="s">
        <v>123</v>
      </c>
    </row>
    <row r="46" spans="1:5" ht="16">
      <c r="A46" s="53" t="s">
        <v>124</v>
      </c>
    </row>
  </sheetData>
  <phoneticPr fontId="19"/>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67"/>
  <sheetViews>
    <sheetView zoomScale="130" zoomScaleNormal="130" zoomScalePageLayoutView="130" workbookViewId="0">
      <pane xSplit="1" ySplit="3" topLeftCell="B4" activePane="bottomRight" state="frozen"/>
      <selection pane="topRight" activeCell="B1" sqref="B1"/>
      <selection pane="bottomLeft" activeCell="A3" sqref="A3"/>
      <selection pane="bottomRight" activeCell="A2" sqref="A2"/>
    </sheetView>
  </sheetViews>
  <sheetFormatPr baseColWidth="10" defaultRowHeight="14"/>
  <cols>
    <col min="1" max="1" width="25.5" customWidth="1"/>
    <col min="2" max="4" width="11.83203125" customWidth="1"/>
    <col min="5" max="5" width="9.6640625" customWidth="1"/>
    <col min="6" max="7" width="11.83203125" customWidth="1"/>
    <col min="8" max="8" width="11.6640625" customWidth="1"/>
    <col min="9" max="9" width="8.6640625" customWidth="1"/>
    <col min="10" max="10" width="11.83203125" customWidth="1"/>
    <col min="11" max="11" width="8.1640625" customWidth="1"/>
    <col min="12" max="12" width="11.83203125" customWidth="1"/>
    <col min="13" max="13" width="9.33203125" customWidth="1"/>
    <col min="14" max="14" width="11.83203125" customWidth="1"/>
    <col min="15" max="15" width="8.5" customWidth="1"/>
    <col min="16" max="16" width="11.83203125" customWidth="1"/>
    <col min="17" max="17" width="9.33203125" customWidth="1"/>
    <col min="18" max="18" width="12.1640625" customWidth="1"/>
    <col min="19" max="19" width="9.33203125" customWidth="1"/>
    <col min="20" max="33" width="11.83203125" customWidth="1"/>
  </cols>
  <sheetData>
    <row r="1" spans="1:25" ht="16">
      <c r="A1" s="2" t="s">
        <v>134</v>
      </c>
    </row>
    <row r="2" spans="1:25" ht="16">
      <c r="A2" s="53" t="s">
        <v>166</v>
      </c>
      <c r="B2" s="1"/>
      <c r="C2" s="1"/>
      <c r="D2" s="1"/>
      <c r="E2" s="1"/>
      <c r="F2" s="1"/>
      <c r="G2" s="1"/>
      <c r="H2" s="1"/>
      <c r="I2" s="1"/>
      <c r="J2" s="1"/>
      <c r="K2" s="1"/>
      <c r="L2" s="1"/>
      <c r="M2" s="1"/>
      <c r="N2" s="1"/>
      <c r="O2" s="1"/>
      <c r="P2" s="1" t="s">
        <v>0</v>
      </c>
    </row>
    <row r="3" spans="1:25" ht="40.25" customHeight="1">
      <c r="A3" s="1"/>
      <c r="B3" s="70">
        <v>1380</v>
      </c>
      <c r="C3" s="70"/>
      <c r="D3" s="70">
        <v>1470</v>
      </c>
      <c r="E3" s="70"/>
      <c r="F3" s="70">
        <v>1500</v>
      </c>
      <c r="G3" s="70"/>
      <c r="H3" s="70">
        <v>1560</v>
      </c>
      <c r="I3" s="70"/>
      <c r="J3" s="70">
        <v>1660</v>
      </c>
      <c r="K3" s="70"/>
      <c r="L3" s="70">
        <v>1700</v>
      </c>
      <c r="M3" s="70"/>
      <c r="N3" s="70">
        <v>1780</v>
      </c>
      <c r="O3" s="70"/>
      <c r="P3" s="71" t="s">
        <v>2</v>
      </c>
      <c r="Q3" s="71"/>
      <c r="R3" s="71" t="s">
        <v>6</v>
      </c>
      <c r="S3" s="71"/>
      <c r="T3" s="70" t="s">
        <v>4</v>
      </c>
      <c r="U3" s="70"/>
      <c r="V3" s="71" t="s">
        <v>3</v>
      </c>
      <c r="W3" s="71"/>
      <c r="X3" s="70" t="s">
        <v>5</v>
      </c>
      <c r="Y3" s="70"/>
    </row>
    <row r="4" spans="1:25" ht="30.5" customHeight="1">
      <c r="A4" s="3" t="s">
        <v>40</v>
      </c>
      <c r="B4" s="5">
        <f>B5+B6</f>
        <v>225500.00000000003</v>
      </c>
      <c r="C4" s="6">
        <f t="shared" ref="C4:E11" si="0">B4/B$11</f>
        <v>1.9780701754385972E-2</v>
      </c>
      <c r="D4" s="5">
        <f>D5+D6</f>
        <v>243886.24999999997</v>
      </c>
      <c r="E4" s="6">
        <f t="shared" si="0"/>
        <v>1.7296897163120568E-2</v>
      </c>
      <c r="F4" s="5">
        <f>F5+F6</f>
        <v>275494</v>
      </c>
      <c r="G4" s="6">
        <f t="shared" ref="G4:G11" si="1">F4/F$11</f>
        <v>1.8366266666666665E-2</v>
      </c>
      <c r="H4" s="5">
        <f>H5+H6</f>
        <v>326174.5</v>
      </c>
      <c r="I4" s="6">
        <f t="shared" ref="I4:K11" si="2">H4/H$11</f>
        <v>1.9173900293252995E-2</v>
      </c>
      <c r="J4" s="5">
        <f>J5+J6</f>
        <v>368718.99999999994</v>
      </c>
      <c r="K4" s="6">
        <f t="shared" si="2"/>
        <v>1.9805961827999503E-2</v>
      </c>
      <c r="L4" s="5">
        <f>L5+L6</f>
        <v>346583.99999999994</v>
      </c>
      <c r="M4" s="6">
        <f t="shared" ref="M4:M11" si="3">L4/L$11</f>
        <v>1.5915870683321086E-2</v>
      </c>
      <c r="N4" s="5">
        <f>N5+N6</f>
        <v>214563.99999999997</v>
      </c>
      <c r="O4" s="6">
        <f t="shared" ref="O4:O11" si="4">N4/N$11</f>
        <v>7.7535503920789202E-3</v>
      </c>
      <c r="P4" s="5">
        <v>300000</v>
      </c>
      <c r="Q4" s="6">
        <f t="shared" ref="Q4:Q11" si="5">P4/P$11</f>
        <v>1.0679731803268908E-2</v>
      </c>
      <c r="R4" s="5">
        <v>350000</v>
      </c>
      <c r="S4" s="6">
        <f t="shared" ref="S4" si="6">R4/R$11</f>
        <v>1.2459687103813726E-2</v>
      </c>
      <c r="T4" s="5">
        <f>T5+T6</f>
        <v>78090</v>
      </c>
      <c r="U4" s="6">
        <f t="shared" ref="U4:U11" si="7">T4/T$11</f>
        <v>3.2363277688443877E-3</v>
      </c>
      <c r="V4" s="5">
        <v>10645</v>
      </c>
      <c r="W4" s="6">
        <f t="shared" ref="W4:W11" si="8">V4/V$11</f>
        <v>4.4668465154610801E-3</v>
      </c>
      <c r="X4" s="5">
        <v>110000</v>
      </c>
      <c r="Y4" s="6">
        <f t="shared" ref="Y4:Y11" si="9">X4/X$11</f>
        <v>4.3137254901960782E-3</v>
      </c>
    </row>
    <row r="5" spans="1:25" ht="17">
      <c r="A5" s="57" t="s">
        <v>41</v>
      </c>
      <c r="B5" s="7">
        <f>1.1*41000</f>
        <v>45100.000000000007</v>
      </c>
      <c r="C5" s="8">
        <f>B5/B$11</f>
        <v>3.956140350877194E-3</v>
      </c>
      <c r="D5" s="7">
        <f>1.15*42415</f>
        <v>48777.249999999993</v>
      </c>
      <c r="E5" s="8">
        <f t="shared" si="0"/>
        <v>3.4593794326241135E-3</v>
      </c>
      <c r="F5" s="7">
        <f>1.15*1.13*42400</f>
        <v>55098.799999999996</v>
      </c>
      <c r="G5" s="8">
        <f t="shared" si="1"/>
        <v>3.6732533333333332E-3</v>
      </c>
      <c r="H5" s="7">
        <f>1.15*1.13*50200</f>
        <v>65234.899999999994</v>
      </c>
      <c r="I5" s="8">
        <f t="shared" si="2"/>
        <v>3.8347800586505986E-3</v>
      </c>
      <c r="J5" s="7">
        <f>1.3*1.13*50200</f>
        <v>73743.799999999988</v>
      </c>
      <c r="K5" s="8">
        <f t="shared" ref="K5:K7" si="10">J5/J$11</f>
        <v>3.9611923655999007E-3</v>
      </c>
      <c r="L5" s="7">
        <f>1.4*49512</f>
        <v>69316.799999999988</v>
      </c>
      <c r="M5" s="8">
        <f t="shared" si="3"/>
        <v>3.1831741366642168E-3</v>
      </c>
      <c r="N5" s="7">
        <f>1.4*30652</f>
        <v>42912.799999999996</v>
      </c>
      <c r="O5" s="8">
        <f t="shared" si="4"/>
        <v>1.5507100784157841E-3</v>
      </c>
      <c r="P5" s="7"/>
      <c r="Q5" s="8"/>
      <c r="R5" s="7"/>
      <c r="S5" s="8"/>
      <c r="T5" s="7">
        <v>18200</v>
      </c>
      <c r="U5" s="8">
        <f t="shared" si="7"/>
        <v>7.5427283125839237E-4</v>
      </c>
      <c r="V5" s="7"/>
      <c r="W5" s="8"/>
      <c r="X5" s="7"/>
      <c r="Y5" s="8"/>
    </row>
    <row r="6" spans="1:25" ht="16.75" customHeight="1">
      <c r="A6" s="57" t="s">
        <v>42</v>
      </c>
      <c r="B6" s="7">
        <f>4*B5</f>
        <v>180400.00000000003</v>
      </c>
      <c r="C6" s="8">
        <f t="shared" si="0"/>
        <v>1.5824561403508776E-2</v>
      </c>
      <c r="D6" s="7">
        <f>4*D5</f>
        <v>195108.99999999997</v>
      </c>
      <c r="E6" s="8">
        <f t="shared" si="0"/>
        <v>1.3837517730496454E-2</v>
      </c>
      <c r="F6" s="7">
        <f>4*F5</f>
        <v>220395.19999999998</v>
      </c>
      <c r="G6" s="8">
        <f t="shared" si="1"/>
        <v>1.4693013333333333E-2</v>
      </c>
      <c r="H6" s="7">
        <f>4*H5</f>
        <v>260939.59999999998</v>
      </c>
      <c r="I6" s="8">
        <f t="shared" si="2"/>
        <v>1.5339120234602394E-2</v>
      </c>
      <c r="J6" s="7">
        <f>4*J5</f>
        <v>294975.19999999995</v>
      </c>
      <c r="K6" s="8">
        <f t="shared" si="10"/>
        <v>1.5844769462399603E-2</v>
      </c>
      <c r="L6" s="7">
        <f>4*L5</f>
        <v>277267.19999999995</v>
      </c>
      <c r="M6" s="8">
        <f t="shared" si="3"/>
        <v>1.2732696546656867E-2</v>
      </c>
      <c r="N6" s="7">
        <f>4*N5</f>
        <v>171651.19999999998</v>
      </c>
      <c r="O6" s="8">
        <f t="shared" si="4"/>
        <v>6.2028403136631365E-3</v>
      </c>
      <c r="P6" s="7"/>
      <c r="Q6" s="8"/>
      <c r="R6" s="7"/>
      <c r="S6" s="8"/>
      <c r="T6" s="7">
        <v>59890</v>
      </c>
      <c r="U6" s="8">
        <f t="shared" si="7"/>
        <v>2.4820549375859954E-3</v>
      </c>
      <c r="V6" s="7"/>
      <c r="W6" s="8"/>
      <c r="X6" s="7"/>
      <c r="Y6" s="8"/>
    </row>
    <row r="7" spans="1:25" ht="27" customHeight="1">
      <c r="A7" s="3" t="s">
        <v>127</v>
      </c>
      <c r="B7" s="5">
        <v>160000</v>
      </c>
      <c r="C7" s="6">
        <f>B7/B$11</f>
        <v>1.4035087719298248E-2</v>
      </c>
      <c r="D7" s="5">
        <v>190000</v>
      </c>
      <c r="E7" s="6">
        <f t="shared" si="0"/>
        <v>1.3475177304964541E-2</v>
      </c>
      <c r="F7" s="5">
        <v>200000</v>
      </c>
      <c r="G7" s="6">
        <f t="shared" si="1"/>
        <v>1.3333333333333334E-2</v>
      </c>
      <c r="H7" s="5">
        <v>240000</v>
      </c>
      <c r="I7" s="6">
        <f t="shared" si="2"/>
        <v>1.4108203033593118E-2</v>
      </c>
      <c r="J7" s="5">
        <v>260000</v>
      </c>
      <c r="K7" s="6">
        <f t="shared" si="10"/>
        <v>1.3966055655607311E-2</v>
      </c>
      <c r="L7" s="5">
        <v>230000</v>
      </c>
      <c r="M7" s="6">
        <f t="shared" si="3"/>
        <v>1.0562086700955179E-2</v>
      </c>
      <c r="N7" s="5">
        <v>200000</v>
      </c>
      <c r="O7" s="6">
        <f t="shared" si="4"/>
        <v>7.2272612293571353E-3</v>
      </c>
      <c r="P7" s="5">
        <v>200000</v>
      </c>
      <c r="Q7" s="6">
        <f t="shared" si="5"/>
        <v>7.1198212021792709E-3</v>
      </c>
      <c r="R7" s="5">
        <v>120000</v>
      </c>
      <c r="S7" s="6">
        <f t="shared" ref="S7" si="11">R7/R$11</f>
        <v>4.2718927213075625E-3</v>
      </c>
      <c r="T7" s="5">
        <v>200000</v>
      </c>
      <c r="U7" s="6">
        <f t="shared" si="7"/>
        <v>8.2887124314109054E-3</v>
      </c>
      <c r="V7" s="5">
        <v>18197</v>
      </c>
      <c r="W7" s="6">
        <f t="shared" si="8"/>
        <v>7.6358108071249665E-3</v>
      </c>
      <c r="X7" s="5">
        <v>81400</v>
      </c>
      <c r="Y7" s="6">
        <f t="shared" si="9"/>
        <v>3.1921568627450978E-3</v>
      </c>
    </row>
    <row r="8" spans="1:25" ht="17">
      <c r="A8" s="57" t="s">
        <v>135</v>
      </c>
      <c r="B8" s="7">
        <f>0.7*B7</f>
        <v>112000</v>
      </c>
      <c r="C8" s="8">
        <f>B8/B$11</f>
        <v>9.824561403508774E-3</v>
      </c>
      <c r="D8" s="7">
        <f>0.7*D7</f>
        <v>133000</v>
      </c>
      <c r="E8" s="8">
        <f>D8/D$11</f>
        <v>9.4326241134751777E-3</v>
      </c>
      <c r="F8" s="7">
        <f>0.7*F7</f>
        <v>140000</v>
      </c>
      <c r="G8" s="8">
        <f>F8/F$11</f>
        <v>9.3333333333333341E-3</v>
      </c>
      <c r="H8" s="7">
        <f>0.7*H7</f>
        <v>168000</v>
      </c>
      <c r="I8" s="8">
        <f>H8/H$11</f>
        <v>9.8757421235151823E-3</v>
      </c>
      <c r="J8" s="7">
        <f>0.7*J7</f>
        <v>182000</v>
      </c>
      <c r="K8" s="8">
        <f>J8/J$11</f>
        <v>9.7762389589251177E-3</v>
      </c>
      <c r="L8" s="7">
        <f>0.7*L7</f>
        <v>161000</v>
      </c>
      <c r="M8" s="8">
        <f>L8/L$11</f>
        <v>7.3934606906686257E-3</v>
      </c>
      <c r="N8" s="7">
        <f>0.7*N7</f>
        <v>140000</v>
      </c>
      <c r="O8" s="8">
        <f>N8/N$11</f>
        <v>5.0590828605499944E-3</v>
      </c>
      <c r="P8" s="7"/>
      <c r="Q8" s="8"/>
      <c r="R8" s="7"/>
      <c r="S8" s="8"/>
      <c r="T8" s="7"/>
      <c r="U8" s="8"/>
      <c r="V8" s="7"/>
      <c r="W8" s="8"/>
      <c r="X8" s="7"/>
      <c r="Y8" s="8"/>
    </row>
    <row r="9" spans="1:25" ht="17">
      <c r="A9" s="57" t="s">
        <v>136</v>
      </c>
      <c r="B9" s="7">
        <f>0.3*B7</f>
        <v>48000</v>
      </c>
      <c r="C9" s="8">
        <f t="shared" si="0"/>
        <v>4.2105263157894745E-3</v>
      </c>
      <c r="D9" s="7">
        <f>0.3*D7</f>
        <v>57000</v>
      </c>
      <c r="E9" s="8">
        <f t="shared" ref="E9" si="12">D9/D$11</f>
        <v>4.0425531914893625E-3</v>
      </c>
      <c r="F9" s="7">
        <f>0.3*F7</f>
        <v>60000</v>
      </c>
      <c r="G9" s="8">
        <f t="shared" ref="G9" si="13">F9/F$11</f>
        <v>4.0000000000000001E-3</v>
      </c>
      <c r="H9" s="7">
        <f>0.3*H7</f>
        <v>72000</v>
      </c>
      <c r="I9" s="8">
        <f t="shared" ref="I9" si="14">H9/H$11</f>
        <v>4.2324609100779353E-3</v>
      </c>
      <c r="J9" s="7">
        <f>0.3*J7</f>
        <v>78000</v>
      </c>
      <c r="K9" s="8">
        <f t="shared" ref="K9" si="15">J9/J$11</f>
        <v>4.1898166966821936E-3</v>
      </c>
      <c r="L9" s="7">
        <f>0.3*L7</f>
        <v>69000</v>
      </c>
      <c r="M9" s="8">
        <f t="shared" ref="M9" si="16">L9/L$11</f>
        <v>3.1686260102865541E-3</v>
      </c>
      <c r="N9" s="7">
        <f>0.3*N7</f>
        <v>60000</v>
      </c>
      <c r="O9" s="8">
        <f t="shared" ref="O9" si="17">N9/N$11</f>
        <v>2.1681783688071404E-3</v>
      </c>
      <c r="P9" s="7"/>
      <c r="Q9" s="8"/>
      <c r="R9" s="7"/>
      <c r="S9" s="8"/>
      <c r="T9" s="7"/>
      <c r="U9" s="8"/>
      <c r="V9" s="7"/>
      <c r="W9" s="8"/>
      <c r="X9" s="7"/>
      <c r="Y9" s="8"/>
    </row>
    <row r="10" spans="1:25" ht="30.5" customHeight="1">
      <c r="A10" s="3" t="s">
        <v>43</v>
      </c>
      <c r="B10" s="5">
        <f>B11-B4-B7</f>
        <v>11014499.999999998</v>
      </c>
      <c r="C10" s="6">
        <f>B10/B$11</f>
        <v>0.96618421052631576</v>
      </c>
      <c r="D10" s="5">
        <f>D11-D4-D7</f>
        <v>13666113.749999998</v>
      </c>
      <c r="E10" s="6">
        <f t="shared" si="0"/>
        <v>0.96922792553191484</v>
      </c>
      <c r="F10" s="5">
        <f>F11-F4-F7</f>
        <v>14524506</v>
      </c>
      <c r="G10" s="6">
        <f t="shared" si="1"/>
        <v>0.96830039999999995</v>
      </c>
      <c r="H10" s="5">
        <f>H11-H4-H7</f>
        <v>16445205.292914428</v>
      </c>
      <c r="I10" s="6">
        <f t="shared" si="2"/>
        <v>0.96671789667315389</v>
      </c>
      <c r="J10" s="5">
        <f>J11-J4-J7</f>
        <v>17987847.223951079</v>
      </c>
      <c r="K10" s="6">
        <f t="shared" ref="K10:K11" si="18">J10/J$11</f>
        <v>0.96622798251639319</v>
      </c>
      <c r="L10" s="5">
        <f>L11-L4-L7</f>
        <v>21199416</v>
      </c>
      <c r="M10" s="6">
        <f t="shared" si="3"/>
        <v>0.97352204261572373</v>
      </c>
      <c r="N10" s="5">
        <f>N11-N4-N7</f>
        <v>27258436</v>
      </c>
      <c r="O10" s="6">
        <f t="shared" si="4"/>
        <v>0.98501918837856395</v>
      </c>
      <c r="P10" s="5">
        <f>P11-P4-P7</f>
        <v>27590593.052924275</v>
      </c>
      <c r="Q10" s="6">
        <f t="shared" si="5"/>
        <v>0.98220044699455178</v>
      </c>
      <c r="R10" s="5">
        <f>R11-R4-R7</f>
        <v>27620593.052924275</v>
      </c>
      <c r="S10" s="6">
        <f t="shared" ref="S10:S11" si="19">R10/R$11</f>
        <v>0.9832684201748787</v>
      </c>
      <c r="T10" s="5">
        <f>T11-T4-T7</f>
        <v>23851110</v>
      </c>
      <c r="U10" s="6">
        <f t="shared" si="7"/>
        <v>0.98847495979974476</v>
      </c>
      <c r="V10" s="5">
        <f>V11-V4-V7</f>
        <v>2354271</v>
      </c>
      <c r="W10" s="6">
        <f t="shared" si="8"/>
        <v>0.98789734267741391</v>
      </c>
      <c r="X10" s="5">
        <f>X11-X4-X7</f>
        <v>25308600</v>
      </c>
      <c r="Y10" s="6">
        <f t="shared" si="9"/>
        <v>0.99249411764705886</v>
      </c>
    </row>
    <row r="11" spans="1:25" ht="50.5" customHeight="1">
      <c r="A11" s="3" t="s">
        <v>30</v>
      </c>
      <c r="B11" s="5">
        <f>6500000*((15/6.5)*(380/500))</f>
        <v>11399999.999999998</v>
      </c>
      <c r="C11" s="6">
        <f>B11/B$11</f>
        <v>1</v>
      </c>
      <c r="D11" s="5">
        <f>6500000*((15/6.5)*(470/500))</f>
        <v>14099999.999999998</v>
      </c>
      <c r="E11" s="6">
        <f t="shared" si="0"/>
        <v>1</v>
      </c>
      <c r="F11" s="5">
        <v>15000000</v>
      </c>
      <c r="G11" s="6">
        <f t="shared" si="1"/>
        <v>1</v>
      </c>
      <c r="H11" s="5">
        <f>F11*((18.5/15)^(60/100))</f>
        <v>17011379.792914428</v>
      </c>
      <c r="I11" s="6">
        <f t="shared" si="2"/>
        <v>1</v>
      </c>
      <c r="J11" s="5">
        <f>H11*((21.5/18.5)^(60/100))</f>
        <v>18616566.223951079</v>
      </c>
      <c r="K11" s="6">
        <f t="shared" si="18"/>
        <v>1</v>
      </c>
      <c r="L11" s="5">
        <v>21776000</v>
      </c>
      <c r="M11" s="6">
        <f t="shared" si="3"/>
        <v>1</v>
      </c>
      <c r="N11" s="5">
        <f>27673000</f>
        <v>27673000</v>
      </c>
      <c r="O11" s="6">
        <f t="shared" si="4"/>
        <v>1</v>
      </c>
      <c r="P11" s="5">
        <f>27673000*1.003^5</f>
        <v>28090593.052924275</v>
      </c>
      <c r="Q11" s="6">
        <f t="shared" si="5"/>
        <v>1</v>
      </c>
      <c r="R11" s="5">
        <f>27673000*1.003^5</f>
        <v>28090593.052924275</v>
      </c>
      <c r="S11" s="6">
        <f t="shared" si="19"/>
        <v>1</v>
      </c>
      <c r="T11" s="5">
        <v>24129200</v>
      </c>
      <c r="U11" s="6">
        <f t="shared" si="7"/>
        <v>1</v>
      </c>
      <c r="V11" s="5">
        <v>2383113</v>
      </c>
      <c r="W11" s="6">
        <f t="shared" si="8"/>
        <v>1</v>
      </c>
      <c r="X11" s="5">
        <v>25500000</v>
      </c>
      <c r="Y11" s="6">
        <f t="shared" si="9"/>
        <v>1</v>
      </c>
    </row>
    <row r="12" spans="1:25" ht="16">
      <c r="A12" s="1"/>
      <c r="B12" s="1"/>
      <c r="C12" s="1"/>
      <c r="D12" s="1"/>
      <c r="E12" s="1"/>
      <c r="F12" s="1"/>
      <c r="G12" s="1"/>
      <c r="H12" s="1"/>
      <c r="I12" s="1"/>
      <c r="J12" s="1"/>
      <c r="K12" s="1"/>
      <c r="L12" s="1"/>
      <c r="M12" s="1"/>
      <c r="N12" s="1"/>
      <c r="O12" s="1"/>
      <c r="P12" s="1"/>
    </row>
    <row r="13" spans="1:25" ht="16">
      <c r="A13" s="37" t="s">
        <v>44</v>
      </c>
      <c r="B13" s="1"/>
      <c r="C13" s="1"/>
      <c r="D13" s="1"/>
      <c r="E13" s="1"/>
      <c r="F13" s="1"/>
      <c r="G13" s="1"/>
      <c r="H13" s="1"/>
      <c r="I13" s="1"/>
      <c r="J13" s="1"/>
      <c r="K13" s="1"/>
      <c r="L13" s="1"/>
      <c r="M13" s="1"/>
      <c r="N13" s="1"/>
      <c r="O13" s="1"/>
      <c r="P13" s="1"/>
    </row>
    <row r="14" spans="1:25" ht="16">
      <c r="A14" s="58" t="s">
        <v>54</v>
      </c>
      <c r="B14" s="1"/>
      <c r="C14" s="1"/>
      <c r="D14" s="1"/>
      <c r="E14" s="1"/>
      <c r="F14" s="1"/>
      <c r="G14" s="1"/>
      <c r="H14" s="1"/>
      <c r="I14" s="1"/>
      <c r="J14" s="1"/>
      <c r="K14" s="1"/>
      <c r="L14" s="1"/>
      <c r="M14" s="1"/>
      <c r="N14" s="1"/>
      <c r="O14" s="1"/>
      <c r="P14" s="1"/>
    </row>
    <row r="15" spans="1:25" ht="16">
      <c r="A15" s="58" t="s">
        <v>55</v>
      </c>
      <c r="B15" s="1"/>
      <c r="C15" s="1"/>
      <c r="D15" s="1"/>
      <c r="E15" s="1"/>
      <c r="F15" s="1"/>
      <c r="G15" s="1"/>
      <c r="H15" s="1"/>
      <c r="I15" s="1"/>
      <c r="J15" s="1"/>
      <c r="K15" s="1"/>
      <c r="L15" s="1"/>
      <c r="M15" s="1"/>
      <c r="N15" s="1"/>
      <c r="O15" s="1"/>
      <c r="P15" s="1"/>
    </row>
    <row r="16" spans="1:25" ht="16">
      <c r="A16" s="58" t="s">
        <v>56</v>
      </c>
      <c r="B16" s="1"/>
      <c r="C16" s="1"/>
      <c r="D16" s="1"/>
      <c r="E16" s="1"/>
      <c r="F16" s="1"/>
      <c r="G16" s="1"/>
      <c r="H16" s="1"/>
      <c r="I16" s="1"/>
      <c r="J16" s="1"/>
      <c r="K16" s="1"/>
      <c r="L16" s="1"/>
      <c r="M16" s="1"/>
      <c r="N16" s="1"/>
      <c r="O16" s="1"/>
      <c r="P16" s="1"/>
    </row>
    <row r="17" spans="1:16" ht="16">
      <c r="A17" s="10" t="s">
        <v>57</v>
      </c>
      <c r="B17" s="1"/>
      <c r="C17" s="1"/>
      <c r="D17" s="1"/>
      <c r="E17" s="1"/>
      <c r="F17" s="1"/>
      <c r="G17" s="1"/>
      <c r="H17" s="1"/>
      <c r="I17" s="1"/>
      <c r="J17" s="1"/>
      <c r="K17" s="1"/>
      <c r="L17" s="1"/>
      <c r="M17" s="1"/>
      <c r="N17" s="1"/>
      <c r="O17" s="1"/>
      <c r="P17" s="1"/>
    </row>
    <row r="18" spans="1:16" ht="16">
      <c r="A18" s="58" t="s">
        <v>58</v>
      </c>
      <c r="B18" s="1"/>
      <c r="C18" s="1"/>
      <c r="D18" s="1"/>
      <c r="E18" s="1"/>
      <c r="F18" s="1"/>
      <c r="G18" s="1"/>
      <c r="H18" s="1"/>
      <c r="I18" s="1"/>
      <c r="J18" s="1"/>
      <c r="K18" s="1"/>
      <c r="L18" s="1"/>
      <c r="M18" s="1"/>
      <c r="N18" s="1"/>
      <c r="O18" s="1"/>
      <c r="P18" s="1"/>
    </row>
    <row r="19" spans="1:16" ht="16">
      <c r="A19" s="58" t="s">
        <v>60</v>
      </c>
      <c r="B19" s="1"/>
      <c r="C19" s="1"/>
      <c r="D19" s="1"/>
      <c r="E19" s="1"/>
      <c r="F19" s="1"/>
      <c r="G19" s="1"/>
      <c r="H19" s="1"/>
      <c r="I19" s="1"/>
      <c r="J19" s="1"/>
      <c r="K19" s="1"/>
      <c r="L19" s="1"/>
      <c r="M19" s="1"/>
      <c r="N19" s="1"/>
      <c r="O19" s="1"/>
      <c r="P19" s="1"/>
    </row>
    <row r="20" spans="1:16" ht="16">
      <c r="A20" s="58" t="s">
        <v>59</v>
      </c>
      <c r="B20" s="1"/>
      <c r="C20" s="1"/>
      <c r="D20" s="1"/>
      <c r="E20" s="1"/>
      <c r="F20" s="1"/>
      <c r="G20" s="1"/>
      <c r="H20" s="1"/>
      <c r="I20" s="1"/>
      <c r="J20" s="1"/>
      <c r="K20" s="1"/>
      <c r="L20" s="1"/>
      <c r="M20" s="1"/>
      <c r="N20" s="1"/>
      <c r="O20" s="1"/>
      <c r="P20" s="1"/>
    </row>
    <row r="21" spans="1:16" ht="16">
      <c r="A21" s="58" t="s">
        <v>61</v>
      </c>
      <c r="B21" s="1"/>
      <c r="C21" s="1"/>
      <c r="D21" s="1"/>
      <c r="E21" s="1"/>
      <c r="F21" s="1"/>
      <c r="G21" s="1"/>
      <c r="H21" s="1"/>
      <c r="I21" s="1"/>
      <c r="J21" s="1"/>
      <c r="K21" s="1"/>
      <c r="L21" s="1"/>
      <c r="M21" s="1"/>
      <c r="N21" s="1"/>
      <c r="O21" s="1"/>
      <c r="P21" s="1"/>
    </row>
    <row r="22" spans="1:16" ht="16">
      <c r="A22" s="58" t="s">
        <v>62</v>
      </c>
      <c r="B22" s="1"/>
      <c r="C22" s="1"/>
      <c r="D22" s="1"/>
      <c r="E22" s="1"/>
      <c r="F22" s="1"/>
      <c r="G22" s="1"/>
      <c r="H22" s="1"/>
      <c r="I22" s="1"/>
      <c r="J22" s="1"/>
      <c r="K22" s="1"/>
      <c r="L22" s="1"/>
      <c r="M22" s="1"/>
      <c r="N22" s="1"/>
      <c r="O22" s="1"/>
      <c r="P22" s="1"/>
    </row>
    <row r="23" spans="1:16" ht="16">
      <c r="A23" s="58" t="s">
        <v>63</v>
      </c>
      <c r="B23" s="1"/>
      <c r="C23" s="1"/>
      <c r="D23" s="1"/>
      <c r="E23" s="1"/>
      <c r="F23" s="1"/>
      <c r="G23" s="1"/>
      <c r="H23" s="1"/>
      <c r="I23" s="1"/>
      <c r="J23" s="1"/>
      <c r="K23" s="1"/>
      <c r="L23" s="1"/>
      <c r="M23" s="1"/>
      <c r="N23" s="1"/>
      <c r="O23" s="1"/>
      <c r="P23" s="1"/>
    </row>
    <row r="24" spans="1:16" ht="16">
      <c r="A24" s="58" t="s">
        <v>64</v>
      </c>
      <c r="B24" s="1"/>
      <c r="C24" s="1"/>
      <c r="D24" s="1"/>
      <c r="E24" s="1"/>
      <c r="F24" s="1"/>
      <c r="G24" s="1"/>
      <c r="H24" s="1"/>
      <c r="I24" s="1"/>
      <c r="J24" s="1"/>
      <c r="K24" s="1"/>
      <c r="L24" s="1"/>
      <c r="M24" s="1"/>
      <c r="N24" s="1"/>
      <c r="O24" s="1"/>
      <c r="P24" s="1"/>
    </row>
    <row r="25" spans="1:16" ht="16">
      <c r="A25" s="58" t="s">
        <v>65</v>
      </c>
      <c r="B25" s="1"/>
      <c r="C25" s="1"/>
      <c r="D25" s="1"/>
      <c r="E25" s="1"/>
      <c r="F25" s="1"/>
      <c r="G25" s="1"/>
      <c r="H25" s="1"/>
      <c r="I25" s="1"/>
      <c r="J25" s="1"/>
      <c r="K25" s="1"/>
      <c r="L25" s="1"/>
      <c r="M25" s="1"/>
      <c r="N25" s="1"/>
      <c r="O25" s="1"/>
      <c r="P25" s="1"/>
    </row>
    <row r="26" spans="1:16" ht="16">
      <c r="A26" s="58" t="s">
        <v>66</v>
      </c>
      <c r="B26" s="1"/>
      <c r="C26" s="1"/>
      <c r="D26" s="1"/>
      <c r="E26" s="1"/>
      <c r="F26" s="1"/>
      <c r="G26" s="1"/>
      <c r="H26" s="1"/>
      <c r="I26" s="1"/>
      <c r="J26" s="1"/>
      <c r="K26" s="1"/>
      <c r="L26" s="1"/>
      <c r="M26" s="1"/>
      <c r="N26" s="1"/>
      <c r="O26" s="1"/>
      <c r="P26" s="1"/>
    </row>
    <row r="27" spans="1:16" ht="16">
      <c r="A27" s="58" t="s">
        <v>67</v>
      </c>
      <c r="B27" s="1"/>
      <c r="C27" s="1"/>
      <c r="D27" s="1"/>
      <c r="E27" s="1"/>
      <c r="F27" s="1"/>
      <c r="G27" s="1"/>
      <c r="H27" s="1"/>
      <c r="I27" s="1"/>
      <c r="J27" s="1"/>
      <c r="K27" s="1"/>
      <c r="L27" s="1"/>
      <c r="M27" s="1"/>
      <c r="N27" s="1"/>
      <c r="O27" s="1"/>
      <c r="P27" s="1"/>
    </row>
    <row r="28" spans="1:16" ht="16">
      <c r="A28" s="58" t="s">
        <v>137</v>
      </c>
      <c r="B28" s="1"/>
      <c r="C28" s="1"/>
      <c r="D28" s="1"/>
      <c r="E28" s="1"/>
      <c r="F28" s="1"/>
      <c r="G28" s="1"/>
      <c r="H28" s="1"/>
      <c r="I28" s="1"/>
      <c r="J28" s="1"/>
      <c r="K28" s="1"/>
      <c r="L28" s="1"/>
      <c r="M28" s="1"/>
      <c r="N28" s="1"/>
      <c r="O28" s="1"/>
      <c r="P28" s="1"/>
    </row>
    <row r="29" spans="1:16" ht="16">
      <c r="A29" s="58" t="s">
        <v>68</v>
      </c>
      <c r="B29" s="1"/>
      <c r="C29" s="1"/>
      <c r="D29" s="1"/>
      <c r="E29" s="1"/>
      <c r="F29" s="1"/>
      <c r="G29" s="1"/>
      <c r="H29" s="1"/>
      <c r="I29" s="1"/>
      <c r="J29" s="1"/>
      <c r="K29" s="1"/>
      <c r="L29" s="1"/>
      <c r="M29" s="1"/>
      <c r="N29" s="1"/>
      <c r="O29" s="1"/>
      <c r="P29" s="1"/>
    </row>
    <row r="30" spans="1:16" ht="16">
      <c r="A30" s="58" t="s">
        <v>69</v>
      </c>
      <c r="B30" s="1"/>
      <c r="C30" s="1"/>
      <c r="D30" s="1"/>
      <c r="E30" s="1"/>
      <c r="F30" s="1"/>
      <c r="G30" s="1"/>
      <c r="H30" s="1"/>
      <c r="I30" s="1"/>
      <c r="J30" s="1"/>
      <c r="K30" s="1"/>
      <c r="L30" s="1"/>
      <c r="M30" s="1"/>
      <c r="N30" s="1"/>
      <c r="O30" s="1"/>
      <c r="P30" s="1"/>
    </row>
    <row r="31" spans="1:16" ht="16">
      <c r="A31" s="58" t="s">
        <v>70</v>
      </c>
      <c r="B31" s="1"/>
      <c r="C31" s="1"/>
      <c r="D31" s="1"/>
      <c r="E31" s="1"/>
      <c r="F31" s="1"/>
      <c r="G31" s="1"/>
      <c r="H31" s="1"/>
      <c r="I31" s="1"/>
      <c r="J31" s="1"/>
      <c r="K31" s="1"/>
      <c r="L31" s="1"/>
      <c r="M31" s="1"/>
      <c r="N31" s="1"/>
      <c r="O31" s="1"/>
      <c r="P31" s="1"/>
    </row>
    <row r="32" spans="1:16" ht="16">
      <c r="A32" s="58" t="s">
        <v>72</v>
      </c>
      <c r="B32" s="1"/>
      <c r="C32" s="1"/>
      <c r="D32" s="1"/>
      <c r="E32" s="1"/>
      <c r="F32" s="1"/>
      <c r="G32" s="1"/>
      <c r="H32" s="1"/>
      <c r="I32" s="1"/>
      <c r="J32" s="1"/>
      <c r="K32" s="1"/>
      <c r="L32" s="1"/>
      <c r="M32" s="1"/>
      <c r="N32" s="1"/>
      <c r="O32" s="1"/>
      <c r="P32" s="1"/>
    </row>
    <row r="33" spans="1:16" ht="16">
      <c r="A33" s="58" t="s">
        <v>73</v>
      </c>
      <c r="B33" s="1"/>
      <c r="C33" s="1"/>
      <c r="D33" s="1"/>
      <c r="E33" s="1"/>
      <c r="F33" s="1"/>
      <c r="G33" s="1"/>
      <c r="H33" s="1"/>
      <c r="I33" s="1"/>
      <c r="J33" s="1"/>
      <c r="K33" s="1"/>
      <c r="L33" s="1"/>
      <c r="M33" s="1"/>
      <c r="N33" s="1"/>
      <c r="O33" s="1"/>
      <c r="P33" s="1"/>
    </row>
    <row r="34" spans="1:16" ht="16">
      <c r="A34" s="58" t="s">
        <v>138</v>
      </c>
      <c r="B34" s="1"/>
      <c r="C34" s="1"/>
      <c r="D34" s="1"/>
      <c r="E34" s="1"/>
      <c r="F34" s="1"/>
      <c r="G34" s="1"/>
      <c r="H34" s="1"/>
      <c r="I34" s="1"/>
      <c r="J34" s="1"/>
      <c r="K34" s="1"/>
      <c r="L34" s="1"/>
      <c r="M34" s="1"/>
      <c r="N34" s="1"/>
      <c r="O34" s="1"/>
      <c r="P34" s="1"/>
    </row>
    <row r="35" spans="1:16" ht="16">
      <c r="A35" s="58" t="s">
        <v>139</v>
      </c>
      <c r="B35" s="1"/>
      <c r="C35" s="1"/>
      <c r="D35" s="1"/>
      <c r="E35" s="1"/>
      <c r="F35" s="1"/>
      <c r="G35" s="1"/>
      <c r="H35" s="1"/>
      <c r="I35" s="1"/>
      <c r="J35" s="1"/>
      <c r="K35" s="1"/>
      <c r="L35" s="1"/>
      <c r="M35" s="1"/>
      <c r="N35" s="1"/>
      <c r="O35" s="1"/>
      <c r="P35" s="1"/>
    </row>
    <row r="36" spans="1:16" ht="16">
      <c r="A36" s="58" t="s">
        <v>74</v>
      </c>
      <c r="B36" s="1"/>
      <c r="C36" s="1"/>
      <c r="D36" s="1"/>
      <c r="E36" s="1"/>
      <c r="F36" s="1"/>
      <c r="G36" s="1"/>
      <c r="H36" s="1"/>
      <c r="I36" s="1"/>
      <c r="J36" s="1"/>
      <c r="K36" s="1"/>
      <c r="L36" s="1"/>
      <c r="M36" s="1"/>
      <c r="N36" s="1"/>
      <c r="O36" s="1"/>
      <c r="P36" s="1"/>
    </row>
    <row r="37" spans="1:16" ht="16">
      <c r="A37" s="58" t="s">
        <v>75</v>
      </c>
      <c r="B37" s="1"/>
      <c r="C37" s="1"/>
      <c r="D37" s="1"/>
      <c r="E37" s="1"/>
      <c r="F37" s="1"/>
      <c r="G37" s="1"/>
      <c r="H37" s="1"/>
      <c r="I37" s="1"/>
      <c r="J37" s="1"/>
      <c r="K37" s="1"/>
      <c r="L37" s="1"/>
      <c r="M37" s="1"/>
      <c r="N37" s="1"/>
      <c r="O37" s="1"/>
      <c r="P37" s="1"/>
    </row>
    <row r="38" spans="1:16" ht="16">
      <c r="A38" s="53" t="s">
        <v>71</v>
      </c>
      <c r="B38" s="1"/>
      <c r="C38" s="1"/>
      <c r="D38" s="1"/>
      <c r="E38" s="1"/>
      <c r="F38" s="1"/>
      <c r="G38" s="1"/>
      <c r="H38" s="1"/>
      <c r="I38" s="1"/>
      <c r="J38" s="1"/>
      <c r="K38" s="1"/>
      <c r="L38" s="1"/>
      <c r="M38" s="1"/>
      <c r="N38" s="1"/>
      <c r="O38" s="1"/>
      <c r="P38" s="1"/>
    </row>
    <row r="39" spans="1:16" ht="16">
      <c r="A39" s="1"/>
      <c r="B39" s="1"/>
      <c r="C39" s="1"/>
      <c r="D39" s="1"/>
      <c r="E39" s="1"/>
      <c r="F39" s="1"/>
      <c r="G39" s="1"/>
      <c r="H39" s="1"/>
      <c r="I39" s="1"/>
      <c r="J39" s="1"/>
      <c r="K39" s="1"/>
      <c r="L39" s="1"/>
      <c r="M39" s="1"/>
      <c r="N39" s="1"/>
      <c r="O39" s="1"/>
      <c r="P39" s="1"/>
    </row>
    <row r="40" spans="1:16" ht="16">
      <c r="A40" s="36" t="s">
        <v>140</v>
      </c>
      <c r="B40" s="1"/>
      <c r="C40" s="1"/>
      <c r="D40" s="1"/>
      <c r="E40" s="1"/>
      <c r="F40" s="1"/>
      <c r="G40" s="1"/>
      <c r="H40" s="1"/>
      <c r="I40" s="1"/>
      <c r="J40" s="1"/>
      <c r="K40" s="1"/>
      <c r="L40" s="1"/>
      <c r="M40" s="1"/>
      <c r="N40" s="1"/>
      <c r="O40" s="1"/>
      <c r="P40" s="1"/>
    </row>
    <row r="41" spans="1:16" ht="16">
      <c r="A41" s="58" t="s">
        <v>141</v>
      </c>
      <c r="B41" s="1"/>
      <c r="C41" s="1"/>
      <c r="D41" s="1"/>
      <c r="E41" s="1"/>
      <c r="F41" s="1"/>
      <c r="G41" s="1"/>
      <c r="H41" s="1"/>
      <c r="I41" s="1"/>
      <c r="J41" s="1"/>
      <c r="K41" s="1"/>
      <c r="L41" s="1"/>
      <c r="M41" s="1"/>
      <c r="N41" s="1"/>
      <c r="O41" s="1"/>
      <c r="P41" s="1"/>
    </row>
    <row r="42" spans="1:16" ht="16">
      <c r="A42" s="53" t="s">
        <v>142</v>
      </c>
      <c r="B42" s="1"/>
      <c r="C42" s="1"/>
      <c r="D42" s="1"/>
      <c r="E42" s="1"/>
      <c r="F42" s="1"/>
      <c r="G42" s="1"/>
      <c r="H42" s="1"/>
      <c r="I42" s="1"/>
      <c r="J42" s="1"/>
      <c r="K42" s="1"/>
      <c r="L42" s="1"/>
      <c r="M42" s="1"/>
      <c r="N42" s="1"/>
      <c r="O42" s="1"/>
      <c r="P42" s="1"/>
    </row>
    <row r="43" spans="1:16" ht="16">
      <c r="A43" s="53" t="s">
        <v>143</v>
      </c>
      <c r="B43" s="1"/>
      <c r="C43" s="1"/>
      <c r="D43" s="1"/>
      <c r="E43" s="1"/>
      <c r="F43" s="1"/>
      <c r="G43" s="1"/>
      <c r="H43" s="1"/>
      <c r="I43" s="1"/>
      <c r="J43" s="1"/>
      <c r="K43" s="1"/>
      <c r="L43" s="1"/>
      <c r="M43" s="1"/>
      <c r="N43" s="1"/>
      <c r="O43" s="1"/>
      <c r="P43" s="1"/>
    </row>
    <row r="44" spans="1:16" ht="16">
      <c r="A44" s="53" t="s">
        <v>76</v>
      </c>
      <c r="B44" s="1"/>
      <c r="C44" s="1"/>
      <c r="D44" s="1"/>
      <c r="E44" s="1"/>
      <c r="F44" s="1"/>
      <c r="G44" s="1"/>
      <c r="H44" s="1"/>
      <c r="I44" s="1"/>
      <c r="J44" s="1"/>
      <c r="K44" s="1"/>
      <c r="L44" s="1"/>
      <c r="M44" s="1"/>
      <c r="N44" s="1"/>
      <c r="O44" s="1"/>
      <c r="P44" s="1"/>
    </row>
    <row r="45" spans="1:16" ht="16">
      <c r="A45" s="53" t="s">
        <v>77</v>
      </c>
      <c r="B45" s="1"/>
      <c r="C45" s="1"/>
      <c r="D45" s="1"/>
      <c r="E45" s="1"/>
      <c r="F45" s="1"/>
      <c r="G45" s="1"/>
      <c r="H45" s="1"/>
      <c r="I45" s="1"/>
      <c r="J45" s="1"/>
      <c r="K45" s="1"/>
      <c r="L45" s="1"/>
      <c r="M45" s="1"/>
      <c r="N45" s="1"/>
      <c r="O45" s="1"/>
      <c r="P45" s="1"/>
    </row>
    <row r="46" spans="1:16" ht="16">
      <c r="A46" s="53" t="s">
        <v>144</v>
      </c>
      <c r="B46" s="1"/>
      <c r="C46" s="1"/>
      <c r="D46" s="1"/>
      <c r="E46" s="1"/>
      <c r="F46" s="1"/>
      <c r="G46" s="1"/>
      <c r="H46" s="1"/>
      <c r="I46" s="1"/>
      <c r="J46" s="1"/>
      <c r="K46" s="1"/>
      <c r="L46" s="1"/>
      <c r="M46" s="1"/>
      <c r="N46" s="1"/>
      <c r="O46" s="1"/>
      <c r="P46" s="1"/>
    </row>
    <row r="47" spans="1:16" ht="16">
      <c r="A47" s="53" t="s">
        <v>78</v>
      </c>
      <c r="B47" s="1"/>
      <c r="C47" s="1"/>
      <c r="D47" s="1"/>
      <c r="E47" s="1"/>
      <c r="F47" s="1"/>
      <c r="G47" s="1"/>
      <c r="H47" s="1"/>
      <c r="I47" s="1"/>
      <c r="J47" s="1"/>
      <c r="K47" s="1"/>
      <c r="L47" s="1"/>
      <c r="M47" s="1"/>
      <c r="N47" s="1"/>
      <c r="O47" s="1"/>
      <c r="P47" s="1"/>
    </row>
    <row r="48" spans="1:16" ht="16">
      <c r="A48" s="56" t="s">
        <v>79</v>
      </c>
      <c r="B48" s="9"/>
      <c r="C48" s="9"/>
      <c r="D48" s="9"/>
      <c r="E48" s="9"/>
      <c r="F48" s="9"/>
      <c r="G48" s="9"/>
      <c r="H48" s="9"/>
      <c r="I48" s="9"/>
      <c r="J48" s="9"/>
      <c r="K48" s="9"/>
      <c r="L48" s="9"/>
      <c r="M48" s="9"/>
      <c r="N48" s="9"/>
      <c r="O48" s="9"/>
      <c r="P48" s="1"/>
    </row>
    <row r="49" spans="1:16" ht="16">
      <c r="A49" s="56" t="s">
        <v>80</v>
      </c>
      <c r="B49" s="9"/>
      <c r="C49" s="9"/>
      <c r="D49" s="9"/>
      <c r="E49" s="9"/>
      <c r="F49" s="9"/>
      <c r="G49" s="9"/>
      <c r="H49" s="9"/>
      <c r="I49" s="9"/>
      <c r="J49" s="9"/>
      <c r="K49" s="9"/>
      <c r="L49" s="9"/>
      <c r="M49" s="9"/>
      <c r="N49" s="9"/>
      <c r="O49" s="9"/>
      <c r="P49" s="1"/>
    </row>
    <row r="50" spans="1:16" ht="16">
      <c r="A50" s="56" t="s">
        <v>145</v>
      </c>
      <c r="B50" s="9"/>
      <c r="C50" s="9"/>
      <c r="D50" s="9"/>
      <c r="E50" s="9"/>
      <c r="F50" s="9"/>
      <c r="G50" s="9"/>
      <c r="H50" s="9"/>
      <c r="I50" s="9"/>
      <c r="J50" s="9"/>
      <c r="K50" s="9"/>
      <c r="L50" s="9"/>
      <c r="M50" s="9"/>
      <c r="N50" s="9"/>
      <c r="O50" s="9"/>
      <c r="P50" s="1"/>
    </row>
    <row r="51" spans="1:16" ht="16">
      <c r="A51" s="56" t="s">
        <v>81</v>
      </c>
      <c r="B51" s="9"/>
      <c r="C51" s="9"/>
      <c r="D51" s="9"/>
      <c r="E51" s="9"/>
      <c r="F51" s="9"/>
      <c r="G51" s="9"/>
      <c r="H51" s="9"/>
      <c r="I51" s="9"/>
      <c r="J51" s="9"/>
      <c r="K51" s="9"/>
      <c r="L51" s="9"/>
      <c r="M51" s="9"/>
      <c r="N51" s="9"/>
      <c r="O51" s="9"/>
      <c r="P51" s="1"/>
    </row>
    <row r="52" spans="1:16" ht="16">
      <c r="A52" s="56" t="s">
        <v>82</v>
      </c>
      <c r="B52" s="9"/>
      <c r="C52" s="9"/>
      <c r="D52" s="9"/>
      <c r="E52" s="9"/>
      <c r="F52" s="9"/>
      <c r="G52" s="9"/>
      <c r="H52" s="9"/>
      <c r="I52" s="9"/>
      <c r="J52" s="9"/>
      <c r="K52" s="9"/>
      <c r="L52" s="9"/>
      <c r="M52" s="9"/>
      <c r="N52" s="9"/>
      <c r="O52" s="9"/>
      <c r="P52" s="1"/>
    </row>
    <row r="53" spans="1:16" ht="16">
      <c r="A53" s="56" t="s">
        <v>83</v>
      </c>
      <c r="B53" s="9"/>
      <c r="C53" s="9"/>
      <c r="D53" s="9"/>
      <c r="E53" s="9"/>
      <c r="F53" s="9"/>
      <c r="G53" s="9"/>
      <c r="H53" s="9"/>
      <c r="I53" s="9"/>
      <c r="J53" s="9"/>
      <c r="K53" s="9"/>
      <c r="L53" s="9"/>
      <c r="M53" s="9"/>
      <c r="N53" s="9"/>
      <c r="O53" s="9"/>
      <c r="P53" s="1"/>
    </row>
    <row r="54" spans="1:16" ht="16">
      <c r="A54" s="56" t="s">
        <v>84</v>
      </c>
      <c r="B54" s="9"/>
      <c r="C54" s="9"/>
      <c r="D54" s="9"/>
      <c r="E54" s="9"/>
      <c r="F54" s="9"/>
      <c r="G54" s="9"/>
      <c r="H54" s="9"/>
      <c r="I54" s="9"/>
      <c r="J54" s="9"/>
      <c r="K54" s="9"/>
      <c r="L54" s="9"/>
      <c r="M54" s="9"/>
      <c r="N54" s="9"/>
      <c r="O54" s="9"/>
      <c r="P54" s="1"/>
    </row>
    <row r="55" spans="1:16" ht="16">
      <c r="A55" s="56" t="s">
        <v>85</v>
      </c>
      <c r="B55" s="9"/>
      <c r="C55" s="9"/>
      <c r="D55" s="9"/>
      <c r="E55" s="9"/>
      <c r="F55" s="9"/>
      <c r="G55" s="9"/>
      <c r="H55" s="9"/>
      <c r="I55" s="9"/>
      <c r="J55" s="9"/>
      <c r="K55" s="9"/>
      <c r="L55" s="9"/>
      <c r="M55" s="9"/>
      <c r="N55" s="9"/>
      <c r="O55" s="9"/>
      <c r="P55" s="1"/>
    </row>
    <row r="56" spans="1:16" ht="16">
      <c r="A56" s="56" t="s">
        <v>86</v>
      </c>
      <c r="B56" s="9"/>
      <c r="C56" s="9"/>
      <c r="D56" s="9"/>
      <c r="E56" s="9"/>
      <c r="F56" s="9"/>
      <c r="G56" s="9"/>
      <c r="H56" s="9"/>
      <c r="I56" s="9"/>
      <c r="J56" s="9"/>
      <c r="K56" s="9"/>
      <c r="L56" s="9"/>
      <c r="M56" s="9"/>
      <c r="N56" s="9"/>
      <c r="O56" s="9"/>
      <c r="P56" s="1"/>
    </row>
    <row r="57" spans="1:16" ht="16">
      <c r="A57" s="53" t="s">
        <v>87</v>
      </c>
      <c r="B57" s="1"/>
      <c r="C57" s="1"/>
      <c r="D57" s="1"/>
      <c r="E57" s="1"/>
      <c r="F57" s="1"/>
      <c r="G57" s="1"/>
      <c r="H57" s="1"/>
      <c r="I57" s="1"/>
      <c r="J57" s="1"/>
      <c r="K57" s="1"/>
      <c r="L57" s="1"/>
      <c r="M57" s="1"/>
      <c r="N57" s="1"/>
      <c r="O57" s="1"/>
      <c r="P57" s="1"/>
    </row>
    <row r="58" spans="1:16" ht="16">
      <c r="A58" s="53" t="s">
        <v>88</v>
      </c>
      <c r="B58" s="1"/>
      <c r="C58" s="1"/>
      <c r="D58" s="1"/>
      <c r="E58" s="1"/>
      <c r="F58" s="1"/>
      <c r="G58" s="1"/>
      <c r="H58" s="1"/>
      <c r="I58" s="1"/>
      <c r="J58" s="1"/>
      <c r="K58" s="1"/>
      <c r="L58" s="1"/>
      <c r="M58" s="1"/>
      <c r="N58" s="1"/>
      <c r="O58" s="1"/>
      <c r="P58" s="1"/>
    </row>
    <row r="59" spans="1:16" ht="16">
      <c r="A59" s="53" t="s">
        <v>89</v>
      </c>
      <c r="B59" s="1"/>
      <c r="C59" s="1"/>
      <c r="D59" s="1"/>
      <c r="E59" s="1"/>
      <c r="F59" s="1"/>
      <c r="G59" s="1"/>
      <c r="H59" s="1"/>
      <c r="I59" s="1"/>
      <c r="J59" s="1"/>
      <c r="K59" s="1"/>
      <c r="L59" s="1"/>
      <c r="M59" s="1"/>
      <c r="N59" s="1"/>
      <c r="O59" s="1"/>
      <c r="P59" s="1"/>
    </row>
    <row r="60" spans="1:16" ht="16">
      <c r="A60" s="53" t="s">
        <v>90</v>
      </c>
      <c r="B60" s="1"/>
      <c r="C60" s="1"/>
      <c r="D60" s="1"/>
      <c r="E60" s="1"/>
      <c r="F60" s="1"/>
      <c r="G60" s="1"/>
      <c r="H60" s="1"/>
      <c r="I60" s="1"/>
      <c r="J60" s="1"/>
      <c r="K60" s="1"/>
      <c r="L60" s="1"/>
      <c r="M60" s="1"/>
      <c r="N60" s="1"/>
      <c r="O60" s="1"/>
      <c r="P60" s="1"/>
    </row>
    <row r="61" spans="1:16" ht="16">
      <c r="A61" s="59" t="s">
        <v>146</v>
      </c>
      <c r="B61" s="1"/>
      <c r="C61" s="1"/>
      <c r="D61" s="1"/>
      <c r="E61" s="1"/>
      <c r="F61" s="1"/>
      <c r="G61" s="1"/>
      <c r="H61" s="1"/>
      <c r="I61" s="1"/>
      <c r="J61" s="1"/>
      <c r="K61" s="1"/>
      <c r="L61" s="1"/>
      <c r="M61" s="1"/>
      <c r="N61" s="1"/>
      <c r="O61" s="1"/>
      <c r="P61" s="1"/>
    </row>
    <row r="62" spans="1:16" ht="16">
      <c r="A62" s="53" t="s">
        <v>165</v>
      </c>
      <c r="B62" s="1"/>
      <c r="C62" s="1"/>
      <c r="D62" s="1"/>
      <c r="E62" s="1"/>
      <c r="F62" s="1"/>
      <c r="G62" s="1"/>
      <c r="H62" s="1"/>
      <c r="I62" s="1"/>
      <c r="J62" s="1"/>
      <c r="K62" s="1"/>
      <c r="L62" s="1"/>
      <c r="M62" s="1"/>
      <c r="N62" s="1"/>
      <c r="O62" s="1"/>
      <c r="P62" s="1"/>
    </row>
    <row r="63" spans="1:16" ht="16">
      <c r="A63" s="53" t="s">
        <v>91</v>
      </c>
      <c r="B63" s="1"/>
      <c r="C63" s="1"/>
      <c r="D63" s="1"/>
      <c r="E63" s="1"/>
      <c r="F63" s="1"/>
      <c r="G63" s="1"/>
      <c r="H63" s="1"/>
      <c r="I63" s="1"/>
      <c r="J63" s="1"/>
      <c r="K63" s="1"/>
      <c r="L63" s="1"/>
      <c r="M63" s="1"/>
      <c r="N63" s="1"/>
      <c r="O63" s="1"/>
      <c r="P63" s="1"/>
    </row>
    <row r="64" spans="1:16" ht="16">
      <c r="A64" s="53" t="s">
        <v>92</v>
      </c>
      <c r="B64" s="1"/>
      <c r="C64" s="1"/>
      <c r="D64" s="1"/>
      <c r="E64" s="1"/>
      <c r="F64" s="1"/>
      <c r="G64" s="1"/>
      <c r="H64" s="1"/>
      <c r="I64" s="1"/>
      <c r="J64" s="1"/>
      <c r="K64" s="1"/>
      <c r="L64" s="1"/>
      <c r="M64" s="1"/>
      <c r="N64" s="1"/>
      <c r="O64" s="1"/>
      <c r="P64" s="1"/>
    </row>
    <row r="65" spans="1:16" ht="16">
      <c r="A65" s="53" t="s">
        <v>147</v>
      </c>
      <c r="B65" s="1"/>
      <c r="C65" s="1"/>
      <c r="D65" s="1"/>
      <c r="E65" s="1"/>
      <c r="F65" s="1"/>
      <c r="G65" s="1"/>
      <c r="H65" s="1"/>
      <c r="I65" s="1"/>
      <c r="J65" s="1"/>
      <c r="K65" s="1"/>
      <c r="L65" s="1"/>
      <c r="M65" s="1"/>
      <c r="N65" s="1"/>
      <c r="O65" s="1"/>
      <c r="P65" s="1"/>
    </row>
    <row r="66" spans="1:16" ht="16">
      <c r="A66" s="1"/>
      <c r="B66" s="1"/>
      <c r="C66" s="1"/>
      <c r="D66" s="1"/>
      <c r="E66" s="1"/>
      <c r="F66" s="1"/>
      <c r="G66" s="1"/>
      <c r="H66" s="1"/>
      <c r="I66" s="1"/>
      <c r="J66" s="1"/>
      <c r="K66" s="1"/>
      <c r="L66" s="1"/>
      <c r="M66" s="1"/>
      <c r="N66" s="1"/>
      <c r="O66" s="1"/>
      <c r="P66" s="1"/>
    </row>
    <row r="67" spans="1:16" ht="16">
      <c r="A67" s="2"/>
      <c r="B67" s="2"/>
      <c r="C67" s="2"/>
      <c r="D67" s="2"/>
      <c r="E67" s="2"/>
      <c r="F67" s="2"/>
      <c r="G67" s="2"/>
      <c r="H67" s="2"/>
      <c r="I67" s="2"/>
      <c r="J67" s="2"/>
      <c r="K67" s="2"/>
      <c r="L67" s="2"/>
      <c r="M67" s="2"/>
      <c r="N67" s="2"/>
      <c r="O67" s="2"/>
    </row>
  </sheetData>
  <mergeCells count="12">
    <mergeCell ref="T3:U3"/>
    <mergeCell ref="V3:W3"/>
    <mergeCell ref="X3:Y3"/>
    <mergeCell ref="B3:C3"/>
    <mergeCell ref="F3:G3"/>
    <mergeCell ref="N3:O3"/>
    <mergeCell ref="H3:I3"/>
    <mergeCell ref="L3:M3"/>
    <mergeCell ref="D3:E3"/>
    <mergeCell ref="P3:Q3"/>
    <mergeCell ref="J3:K3"/>
    <mergeCell ref="R3:S3"/>
  </mergeCells>
  <phoneticPr fontId="19"/>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0"/>
  <sheetViews>
    <sheetView zoomScale="130" zoomScaleNormal="130" zoomScalePageLayoutView="130" workbookViewId="0">
      <pane xSplit="1" ySplit="3" topLeftCell="B4" activePane="bottomRight" state="frozen"/>
      <selection pane="topRight" activeCell="B1" sqref="B1"/>
      <selection pane="bottomLeft" activeCell="A3" sqref="A3"/>
      <selection pane="bottomRight" activeCell="A2" sqref="A2"/>
    </sheetView>
  </sheetViews>
  <sheetFormatPr baseColWidth="10" defaultRowHeight="14"/>
  <cols>
    <col min="1" max="1" width="25.5" customWidth="1"/>
    <col min="2" max="2" width="11.83203125" customWidth="1"/>
    <col min="3" max="3" width="8.83203125" customWidth="1"/>
    <col min="4" max="4" width="11.83203125" customWidth="1"/>
    <col min="5" max="5" width="8.33203125" customWidth="1"/>
    <col min="6" max="6" width="11.83203125" customWidth="1"/>
    <col min="7" max="7" width="8.1640625" customWidth="1"/>
    <col min="8" max="8" width="11.6640625" customWidth="1"/>
    <col min="9" max="9" width="8.33203125" customWidth="1"/>
    <col min="10" max="10" width="11.83203125" customWidth="1"/>
    <col min="11" max="11" width="8.1640625" customWidth="1"/>
    <col min="12" max="12" width="11.83203125" customWidth="1"/>
    <col min="13" max="13" width="9.33203125" customWidth="1"/>
    <col min="14" max="14" width="11.83203125" customWidth="1"/>
    <col min="15" max="15" width="8.5" customWidth="1"/>
    <col min="16" max="22" width="11.83203125" customWidth="1"/>
  </cols>
  <sheetData>
    <row r="1" spans="1:15" ht="16">
      <c r="A1" s="2" t="s">
        <v>148</v>
      </c>
    </row>
    <row r="2" spans="1:15" ht="16">
      <c r="A2" s="53" t="s">
        <v>167</v>
      </c>
      <c r="B2" s="1"/>
      <c r="C2" s="1"/>
      <c r="D2" s="1"/>
      <c r="E2" s="1"/>
      <c r="F2" s="1"/>
      <c r="G2" s="1"/>
      <c r="H2" s="1"/>
      <c r="I2" s="1"/>
      <c r="J2" s="1"/>
      <c r="K2" s="1"/>
      <c r="L2" s="1"/>
      <c r="M2" s="1"/>
      <c r="N2" s="1"/>
      <c r="O2" s="1"/>
    </row>
    <row r="3" spans="1:15" ht="40.25" customHeight="1">
      <c r="A3" s="1"/>
      <c r="B3" s="70">
        <v>1380</v>
      </c>
      <c r="C3" s="70"/>
      <c r="D3" s="70">
        <v>1470</v>
      </c>
      <c r="E3" s="70"/>
      <c r="F3" s="70">
        <v>1500</v>
      </c>
      <c r="G3" s="70"/>
      <c r="H3" s="70">
        <v>1560</v>
      </c>
      <c r="I3" s="70"/>
      <c r="J3" s="70">
        <v>1660</v>
      </c>
      <c r="K3" s="70"/>
      <c r="L3" s="70">
        <v>1700</v>
      </c>
      <c r="M3" s="70"/>
      <c r="N3" s="70">
        <v>1780</v>
      </c>
      <c r="O3" s="70"/>
    </row>
    <row r="4" spans="1:15" ht="30.5" customHeight="1">
      <c r="A4" s="3" t="s">
        <v>40</v>
      </c>
      <c r="B4" s="5">
        <f>B5+B6</f>
        <v>63140.000000000015</v>
      </c>
      <c r="C4" s="6">
        <f t="shared" ref="C4:E11" si="0">B4/B$11</f>
        <v>1.8461988304093575E-2</v>
      </c>
      <c r="D4" s="5">
        <f>D5+D6</f>
        <v>68288.149999999994</v>
      </c>
      <c r="E4" s="6">
        <f t="shared" ref="E4" si="1">D4/D$11</f>
        <v>1.6143770685579199E-2</v>
      </c>
      <c r="F4" s="5">
        <f>F5+F6</f>
        <v>77138.319999999992</v>
      </c>
      <c r="G4" s="6">
        <f t="shared" ref="G4" si="2">F4/F$11</f>
        <v>1.7141848888888887E-2</v>
      </c>
      <c r="H4" s="5">
        <f>H5+H6</f>
        <v>91328.859999999986</v>
      </c>
      <c r="I4" s="6">
        <f t="shared" ref="I4" si="3">H4/H$11</f>
        <v>1.789564027370279E-2</v>
      </c>
      <c r="J4" s="5">
        <f>J5+J6</f>
        <v>103241.31999999998</v>
      </c>
      <c r="K4" s="6">
        <f t="shared" ref="K4" si="4">J4/J$11</f>
        <v>1.8485564372799537E-2</v>
      </c>
      <c r="L4" s="5">
        <f>L5+L6</f>
        <v>97043.51999999999</v>
      </c>
      <c r="M4" s="6">
        <f t="shared" ref="M4" si="5">L4/L$11</f>
        <v>1.4854812637766347E-2</v>
      </c>
      <c r="N4" s="5">
        <f>N5+N6</f>
        <v>60077.919999999998</v>
      </c>
      <c r="O4" s="6">
        <f t="shared" ref="O4" si="6">N4/N$11</f>
        <v>7.2366470326069932E-3</v>
      </c>
    </row>
    <row r="5" spans="1:15" ht="17">
      <c r="A5" s="57" t="s">
        <v>41</v>
      </c>
      <c r="B5" s="7">
        <f>DataFR1!B5</f>
        <v>45100.000000000007</v>
      </c>
      <c r="C5" s="8">
        <f>B5/B$11</f>
        <v>1.318713450292398E-2</v>
      </c>
      <c r="D5" s="7">
        <f>DataFR1!D5</f>
        <v>48777.249999999993</v>
      </c>
      <c r="E5" s="8">
        <f>D5/D$11</f>
        <v>1.1531264775413712E-2</v>
      </c>
      <c r="F5" s="7">
        <f>DataFR1!F5</f>
        <v>55098.799999999996</v>
      </c>
      <c r="G5" s="8">
        <f>F5/F$11</f>
        <v>1.2244177777777776E-2</v>
      </c>
      <c r="H5" s="7">
        <f>DataFR1!H5</f>
        <v>65234.899999999994</v>
      </c>
      <c r="I5" s="8">
        <f>H5/H$11</f>
        <v>1.2782600195501995E-2</v>
      </c>
      <c r="J5" s="7">
        <f>DataFR1!J5</f>
        <v>73743.799999999988</v>
      </c>
      <c r="K5" s="8">
        <f>J5/J$11</f>
        <v>1.320397455199967E-2</v>
      </c>
      <c r="L5" s="7">
        <f>DataFR1!L5</f>
        <v>69316.799999999988</v>
      </c>
      <c r="M5" s="8">
        <f>L5/L$11</f>
        <v>1.0610580455547389E-2</v>
      </c>
      <c r="N5" s="7">
        <f>DataFR1!N5</f>
        <v>42912.799999999996</v>
      </c>
      <c r="O5" s="8">
        <f>N5/N$11</f>
        <v>5.1690335947192807E-3</v>
      </c>
    </row>
    <row r="6" spans="1:15" ht="17">
      <c r="A6" s="57" t="s">
        <v>45</v>
      </c>
      <c r="B6" s="7">
        <f>0.1*DataFR1!B6</f>
        <v>18040.000000000004</v>
      </c>
      <c r="C6" s="8">
        <f>B6/B$11</f>
        <v>5.2748538011695928E-3</v>
      </c>
      <c r="D6" s="7">
        <f>0.1*DataFR1!D6</f>
        <v>19510.899999999998</v>
      </c>
      <c r="E6" s="8">
        <f>D6/D$11</f>
        <v>4.6125059101654849E-3</v>
      </c>
      <c r="F6" s="7">
        <f>0.1*DataFR1!F6</f>
        <v>22039.52</v>
      </c>
      <c r="G6" s="8">
        <f>F6/F$11</f>
        <v>4.8976711111111109E-3</v>
      </c>
      <c r="H6" s="7">
        <f>0.1*DataFR1!H6</f>
        <v>26093.96</v>
      </c>
      <c r="I6" s="8">
        <f>H6/H$11</f>
        <v>5.1130400782007984E-3</v>
      </c>
      <c r="J6" s="7">
        <f>0.1*DataFR1!J6</f>
        <v>29497.519999999997</v>
      </c>
      <c r="K6" s="8">
        <f>J6/J$11</f>
        <v>5.2815898207998679E-3</v>
      </c>
      <c r="L6" s="7">
        <f>0.1*DataFR1!L6</f>
        <v>27726.719999999998</v>
      </c>
      <c r="M6" s="8">
        <f>L6/L$11</f>
        <v>4.2442321822189566E-3</v>
      </c>
      <c r="N6" s="7">
        <f>0.1*DataFR1!N6</f>
        <v>17165.12</v>
      </c>
      <c r="O6" s="8">
        <f>N6/N$11</f>
        <v>2.0676134378877125E-3</v>
      </c>
    </row>
    <row r="7" spans="1:15" ht="27" customHeight="1">
      <c r="A7" s="3" t="s">
        <v>46</v>
      </c>
      <c r="B7" s="5">
        <f>B8+B9</f>
        <v>112000</v>
      </c>
      <c r="C7" s="6">
        <f>B7/B$11</f>
        <v>3.2748538011695909E-2</v>
      </c>
      <c r="D7" s="5">
        <f>D8+D9</f>
        <v>133000</v>
      </c>
      <c r="E7" s="6">
        <f>D7/D$11</f>
        <v>3.1442080378250595E-2</v>
      </c>
      <c r="F7" s="5">
        <f>F8+F9</f>
        <v>140000</v>
      </c>
      <c r="G7" s="6">
        <f>F7/F$11</f>
        <v>3.111111111111111E-2</v>
      </c>
      <c r="H7" s="5">
        <f>H8+H9</f>
        <v>168000</v>
      </c>
      <c r="I7" s="6">
        <f>H7/H$11</f>
        <v>3.2919140411717278E-2</v>
      </c>
      <c r="J7" s="5">
        <f>J8+J9</f>
        <v>182000</v>
      </c>
      <c r="K7" s="6">
        <f>J7/J$11</f>
        <v>3.258746319641706E-2</v>
      </c>
      <c r="L7" s="5">
        <f>L8+L9</f>
        <v>161000</v>
      </c>
      <c r="M7" s="6">
        <f>L7/L$11</f>
        <v>2.4644868968895419E-2</v>
      </c>
      <c r="N7" s="5">
        <f>N8+N9</f>
        <v>140000</v>
      </c>
      <c r="O7" s="6">
        <f>N7/N$11</f>
        <v>1.6863609535166649E-2</v>
      </c>
    </row>
    <row r="8" spans="1:15" ht="17">
      <c r="A8" s="57" t="s">
        <v>135</v>
      </c>
      <c r="B8" s="7">
        <f>DataFR1!B8</f>
        <v>112000</v>
      </c>
      <c r="C8" s="8">
        <f>B8/B$11</f>
        <v>3.2748538011695909E-2</v>
      </c>
      <c r="D8" s="7">
        <f>DataFR1!D8</f>
        <v>133000</v>
      </c>
      <c r="E8" s="8">
        <f>D8/D$11</f>
        <v>3.1442080378250595E-2</v>
      </c>
      <c r="F8" s="7">
        <f>DataFR1!F8</f>
        <v>140000</v>
      </c>
      <c r="G8" s="8">
        <f>F8/F$11</f>
        <v>3.111111111111111E-2</v>
      </c>
      <c r="H8" s="7">
        <f>DataFR1!H8</f>
        <v>168000</v>
      </c>
      <c r="I8" s="8">
        <f>H8/H$11</f>
        <v>3.2919140411717278E-2</v>
      </c>
      <c r="J8" s="7">
        <f>DataFR1!J8</f>
        <v>182000</v>
      </c>
      <c r="K8" s="8">
        <f>J8/J$11</f>
        <v>3.258746319641706E-2</v>
      </c>
      <c r="L8" s="7">
        <f>DataFR1!L8</f>
        <v>161000</v>
      </c>
      <c r="M8" s="8">
        <f>L8/L$11</f>
        <v>2.4644868968895419E-2</v>
      </c>
      <c r="N8" s="7">
        <f>DataFR1!N8</f>
        <v>140000</v>
      </c>
      <c r="O8" s="8">
        <f>N8/N$11</f>
        <v>1.6863609535166649E-2</v>
      </c>
    </row>
    <row r="9" spans="1:15" ht="16">
      <c r="A9" s="4"/>
      <c r="B9" s="7"/>
      <c r="C9" s="8"/>
      <c r="D9" s="7"/>
      <c r="E9" s="8"/>
      <c r="F9" s="7"/>
      <c r="G9" s="8"/>
      <c r="H9" s="7"/>
      <c r="I9" s="8"/>
      <c r="J9" s="7"/>
      <c r="K9" s="8"/>
      <c r="L9" s="7"/>
      <c r="M9" s="8"/>
      <c r="N9" s="7"/>
      <c r="O9" s="8"/>
    </row>
    <row r="10" spans="1:15" ht="30.5" customHeight="1">
      <c r="A10" s="3" t="s">
        <v>43</v>
      </c>
      <c r="B10" s="5">
        <f>B11-B4-B7</f>
        <v>3244859.9999999995</v>
      </c>
      <c r="C10" s="6">
        <f>B10/B$11</f>
        <v>0.94878947368421052</v>
      </c>
      <c r="D10" s="5">
        <f>D11-D4-D7</f>
        <v>4028711.8499999992</v>
      </c>
      <c r="E10" s="6">
        <f t="shared" si="0"/>
        <v>0.95241414893617027</v>
      </c>
      <c r="F10" s="5">
        <f>F11-F4-F7</f>
        <v>4282861.68</v>
      </c>
      <c r="G10" s="6">
        <f t="shared" ref="G10:G11" si="7">F10/F$11</f>
        <v>0.95174703999999999</v>
      </c>
      <c r="H10" s="5">
        <f>H11-H4-H7</f>
        <v>4844085.077874328</v>
      </c>
      <c r="I10" s="6">
        <f t="shared" ref="I10:I11" si="8">H10/H$11</f>
        <v>0.94918521931457989</v>
      </c>
      <c r="J10" s="5">
        <f>J11-J4-J7</f>
        <v>5299728.5471853232</v>
      </c>
      <c r="K10" s="6">
        <f t="shared" ref="K10:K11" si="9">J10/J$11</f>
        <v>0.94892697243078339</v>
      </c>
      <c r="L10" s="5">
        <f>L11-L4-L7</f>
        <v>6274756.4800000004</v>
      </c>
      <c r="M10" s="6">
        <f t="shared" ref="M10:M11" si="10">L10/L$11</f>
        <v>0.96050031839333827</v>
      </c>
      <c r="N10" s="5">
        <f>N11-N4-N7</f>
        <v>8101822.0800000001</v>
      </c>
      <c r="O10" s="6">
        <f t="shared" ref="O10:O11" si="11">N10/N$11</f>
        <v>0.97589974343222641</v>
      </c>
    </row>
    <row r="11" spans="1:15" ht="50.5" customHeight="1">
      <c r="A11" s="3" t="s">
        <v>47</v>
      </c>
      <c r="B11" s="5">
        <f>0.3*DataFR1!B11</f>
        <v>3419999.9999999995</v>
      </c>
      <c r="C11" s="6">
        <f>B11/B$11</f>
        <v>1</v>
      </c>
      <c r="D11" s="5">
        <f>0.3*DataFR1!D11</f>
        <v>4229999.9999999991</v>
      </c>
      <c r="E11" s="6">
        <f t="shared" si="0"/>
        <v>1</v>
      </c>
      <c r="F11" s="5">
        <f>0.3*DataFR1!F11</f>
        <v>4500000</v>
      </c>
      <c r="G11" s="6">
        <f t="shared" si="7"/>
        <v>1</v>
      </c>
      <c r="H11" s="5">
        <f>0.3*DataFR1!H11</f>
        <v>5103413.9378743283</v>
      </c>
      <c r="I11" s="6">
        <f t="shared" si="8"/>
        <v>1</v>
      </c>
      <c r="J11" s="5">
        <f>0.3*DataFR1!J11</f>
        <v>5584969.8671853235</v>
      </c>
      <c r="K11" s="6">
        <f t="shared" si="9"/>
        <v>1</v>
      </c>
      <c r="L11" s="5">
        <f>0.3*DataFR1!L11</f>
        <v>6532800</v>
      </c>
      <c r="M11" s="6">
        <f t="shared" si="10"/>
        <v>1</v>
      </c>
      <c r="N11" s="5">
        <f>0.3*DataFR1!N11</f>
        <v>8301900</v>
      </c>
      <c r="O11" s="6">
        <f t="shared" si="11"/>
        <v>1</v>
      </c>
    </row>
    <row r="13" spans="1:15" ht="16">
      <c r="A13" s="53" t="s">
        <v>48</v>
      </c>
    </row>
    <row r="14" spans="1:15" ht="16">
      <c r="A14" s="1" t="s">
        <v>1</v>
      </c>
      <c r="B14" s="53" t="s">
        <v>49</v>
      </c>
      <c r="C14" s="1"/>
      <c r="D14" s="38">
        <v>4436998</v>
      </c>
      <c r="E14" s="34">
        <f>D14/D$19</f>
        <v>0.1838850024037266</v>
      </c>
    </row>
    <row r="15" spans="1:15" ht="16">
      <c r="A15" s="39"/>
      <c r="B15" s="53" t="s">
        <v>50</v>
      </c>
      <c r="C15" s="1"/>
      <c r="D15" s="38">
        <v>587051</v>
      </c>
      <c r="E15" s="34">
        <f t="shared" ref="E15:E19" si="12">D15/D$19</f>
        <v>2.4329484607861013E-2</v>
      </c>
    </row>
    <row r="16" spans="1:15" ht="16">
      <c r="A16" s="39"/>
      <c r="B16" s="53" t="s">
        <v>53</v>
      </c>
      <c r="C16" s="1"/>
      <c r="D16" s="38">
        <v>5024049</v>
      </c>
      <c r="E16" s="34">
        <f t="shared" si="12"/>
        <v>0.20821448701158762</v>
      </c>
    </row>
    <row r="17" spans="1:5" ht="16">
      <c r="A17" s="39"/>
      <c r="B17" s="53" t="s">
        <v>52</v>
      </c>
      <c r="C17" s="1"/>
      <c r="D17" s="38">
        <v>2540805</v>
      </c>
      <c r="E17" s="34">
        <f t="shared" si="12"/>
        <v>0.10530000994645491</v>
      </c>
    </row>
    <row r="18" spans="1:5" ht="16">
      <c r="A18" s="39"/>
      <c r="B18" s="53" t="s">
        <v>51</v>
      </c>
      <c r="C18" s="1"/>
      <c r="D18" s="38">
        <f>D16+D17</f>
        <v>7564854</v>
      </c>
      <c r="E18" s="34">
        <f t="shared" si="12"/>
        <v>0.31351449695804251</v>
      </c>
    </row>
    <row r="19" spans="1:5" ht="16">
      <c r="A19" s="39"/>
      <c r="B19" s="53" t="s">
        <v>30</v>
      </c>
      <c r="C19" s="1"/>
      <c r="D19" s="38">
        <v>24129200</v>
      </c>
      <c r="E19" s="34">
        <f t="shared" si="12"/>
        <v>1</v>
      </c>
    </row>
    <row r="20" spans="1:5" ht="15">
      <c r="A20" s="39"/>
      <c r="B20" s="39"/>
      <c r="C20" s="39"/>
      <c r="D20" s="39"/>
      <c r="E20" s="39"/>
    </row>
  </sheetData>
  <mergeCells count="7">
    <mergeCell ref="N3:O3"/>
    <mergeCell ref="B3:C3"/>
    <mergeCell ref="D3:E3"/>
    <mergeCell ref="F3:G3"/>
    <mergeCell ref="H3:I3"/>
    <mergeCell ref="J3:K3"/>
    <mergeCell ref="L3:M3"/>
  </mergeCells>
  <phoneticPr fontId="19"/>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G41"/>
  <sheetViews>
    <sheetView zoomScale="130" zoomScaleNormal="130" zoomScalePageLayoutView="130" workbookViewId="0">
      <pane xSplit="1" ySplit="3" topLeftCell="B4" activePane="bottomRight" state="frozen"/>
      <selection pane="topRight" activeCell="B1" sqref="B1"/>
      <selection pane="bottomLeft" activeCell="A3" sqref="A3"/>
      <selection pane="bottomRight" activeCell="A3" sqref="A3"/>
    </sheetView>
  </sheetViews>
  <sheetFormatPr baseColWidth="10" defaultRowHeight="14"/>
  <cols>
    <col min="1" max="1" width="27.1640625" customWidth="1"/>
    <col min="2" max="2" width="11.83203125" customWidth="1"/>
    <col min="3" max="3" width="8.83203125" customWidth="1"/>
    <col min="4" max="17" width="11.83203125" customWidth="1"/>
    <col min="18" max="18" width="12.1640625" bestFit="1" customWidth="1"/>
    <col min="20" max="20" width="12.1640625" bestFit="1" customWidth="1"/>
    <col min="22" max="22" width="12.1640625" bestFit="1" customWidth="1"/>
    <col min="24" max="24" width="12.1640625" bestFit="1" customWidth="1"/>
    <col min="26" max="26" width="12.1640625" bestFit="1" customWidth="1"/>
    <col min="28" max="28" width="12.1640625" bestFit="1" customWidth="1"/>
    <col min="30" max="30" width="12.1640625" bestFit="1" customWidth="1"/>
    <col min="31" max="31" width="13.83203125" customWidth="1"/>
    <col min="32" max="32" width="12.33203125" customWidth="1"/>
    <col min="33" max="33" width="11.6640625" bestFit="1" customWidth="1"/>
  </cols>
  <sheetData>
    <row r="1" spans="1:33" ht="16">
      <c r="A1" s="2" t="s">
        <v>125</v>
      </c>
    </row>
    <row r="2" spans="1:33" ht="16">
      <c r="A2" s="53" t="s">
        <v>167</v>
      </c>
      <c r="B2" s="1"/>
      <c r="C2" s="1"/>
    </row>
    <row r="3" spans="1:33" ht="40.25" customHeight="1">
      <c r="A3" s="1"/>
      <c r="B3" s="70">
        <v>1872</v>
      </c>
      <c r="C3" s="70"/>
      <c r="D3" s="70">
        <v>1876</v>
      </c>
      <c r="E3" s="70"/>
      <c r="F3" s="70">
        <v>1906</v>
      </c>
      <c r="G3" s="70"/>
      <c r="H3" s="70">
        <v>1911</v>
      </c>
      <c r="I3" s="70"/>
      <c r="J3" s="70">
        <v>1921</v>
      </c>
      <c r="K3" s="70"/>
      <c r="L3" s="70">
        <v>1926</v>
      </c>
      <c r="M3" s="70"/>
      <c r="N3" s="70">
        <v>1931</v>
      </c>
      <c r="O3" s="70"/>
      <c r="P3" s="70">
        <v>1936</v>
      </c>
      <c r="Q3" s="70"/>
      <c r="R3" s="70">
        <v>1954</v>
      </c>
      <c r="S3" s="70"/>
      <c r="T3" s="70">
        <v>1962</v>
      </c>
      <c r="U3" s="70"/>
      <c r="V3" s="70">
        <v>1968</v>
      </c>
      <c r="W3" s="70"/>
      <c r="X3" s="70">
        <v>1975</v>
      </c>
      <c r="Y3" s="70"/>
      <c r="Z3" s="70">
        <v>1982</v>
      </c>
      <c r="AA3" s="70"/>
      <c r="AB3" s="70">
        <v>1990</v>
      </c>
      <c r="AC3" s="70"/>
      <c r="AD3" s="70">
        <v>1998</v>
      </c>
      <c r="AE3" s="70"/>
      <c r="AF3" s="70">
        <v>2014</v>
      </c>
      <c r="AG3" s="70"/>
    </row>
    <row r="4" spans="1:33" ht="27" customHeight="1">
      <c r="A4" s="3" t="s">
        <v>149</v>
      </c>
      <c r="B4" s="5">
        <f>B5+B6</f>
        <v>146550</v>
      </c>
      <c r="C4" s="6">
        <f>B4/B$18</f>
        <v>4.0592283377846351E-3</v>
      </c>
      <c r="D4" s="5">
        <f>D5+D6</f>
        <v>144247</v>
      </c>
      <c r="E4" s="6">
        <f>D4/D$18</f>
        <v>3.9085197151189398E-3</v>
      </c>
      <c r="F4" s="5">
        <f>F5+F6</f>
        <v>89607</v>
      </c>
      <c r="G4" s="6">
        <f>F4/F$18</f>
        <v>2.3073179524152848E-3</v>
      </c>
      <c r="H4" s="5">
        <f>H5+H6</f>
        <v>81677</v>
      </c>
      <c r="I4" s="6">
        <f>H4/H$18</f>
        <v>2.0821097175486897E-3</v>
      </c>
      <c r="J4" s="5">
        <f>J5+J6</f>
        <v>105015</v>
      </c>
      <c r="K4" s="6">
        <f>J4/J$18</f>
        <v>2.7084569158950817E-3</v>
      </c>
      <c r="L4" s="5">
        <f>L5+L6</f>
        <v>104562</v>
      </c>
      <c r="M4" s="6">
        <f>L4/L$18</f>
        <v>2.5999452967650498E-3</v>
      </c>
      <c r="N4" s="5">
        <f>N5+N6</f>
        <v>114072</v>
      </c>
      <c r="O4" s="6">
        <f>N4/N$18</f>
        <v>2.7649126208885767E-3</v>
      </c>
      <c r="P4" s="5">
        <f>P5+P6</f>
        <v>120162</v>
      </c>
      <c r="Q4" s="6">
        <f>P4/P$18</f>
        <v>2.9169782007088412E-3</v>
      </c>
      <c r="R4" s="5">
        <f>R5+R6</f>
        <v>154700</v>
      </c>
      <c r="S4" s="6">
        <f>R4/R$18</f>
        <v>3.6073219074268391E-3</v>
      </c>
      <c r="T4" s="5">
        <v>158000</v>
      </c>
      <c r="U4" s="6">
        <f>T4/T$18</f>
        <v>3.4035586575330663E-3</v>
      </c>
      <c r="V4" s="5">
        <v>132000</v>
      </c>
      <c r="W4" s="6">
        <f>V4/V$18</f>
        <v>2.6547070772077307E-3</v>
      </c>
      <c r="X4" s="5">
        <v>116000</v>
      </c>
      <c r="Y4" s="6">
        <f>X4/X$18</f>
        <v>2.2053231939163499E-3</v>
      </c>
      <c r="Z4" s="5">
        <v>59000</v>
      </c>
      <c r="AA4" s="30">
        <f>Z4/Z$18</f>
        <v>1.0858562620778504E-3</v>
      </c>
      <c r="AB4" s="5">
        <v>48000</v>
      </c>
      <c r="AC4" s="30">
        <f>AB4/AB$18</f>
        <v>8.4840129381197305E-4</v>
      </c>
      <c r="AD4" s="5">
        <v>17000</v>
      </c>
      <c r="AE4" s="30">
        <f>AD4/AD$18</f>
        <v>2.8949474652180575E-4</v>
      </c>
      <c r="AF4" s="5">
        <f>AF7+AF8</f>
        <v>19862</v>
      </c>
      <c r="AG4" s="30">
        <f>AF4/AF$18</f>
        <v>3.0296462986331295E-4</v>
      </c>
    </row>
    <row r="5" spans="1:33" ht="17">
      <c r="A5" s="3" t="s">
        <v>150</v>
      </c>
      <c r="B5" s="5">
        <v>52148</v>
      </c>
      <c r="C5" s="6">
        <f>B5/B$18</f>
        <v>1.4444260618136687E-3</v>
      </c>
      <c r="D5" s="5">
        <v>51217</v>
      </c>
      <c r="E5" s="6">
        <f>D5/D$18</f>
        <v>1.3877768983011553E-3</v>
      </c>
      <c r="F5" s="5">
        <f>50850</f>
        <v>50850</v>
      </c>
      <c r="G5" s="6">
        <f>F5/F$18</f>
        <v>1.3093521474920177E-3</v>
      </c>
      <c r="H5" s="5">
        <v>43192</v>
      </c>
      <c r="I5" s="6">
        <f>H5/H$18</f>
        <v>1.1010502702151525E-3</v>
      </c>
      <c r="J5" s="5">
        <v>50878</v>
      </c>
      <c r="K5" s="6">
        <f>J5/J$18</f>
        <v>1.3122017899053465E-3</v>
      </c>
      <c r="L5" s="5">
        <v>50732</v>
      </c>
      <c r="M5" s="6">
        <f>L5/L$18</f>
        <v>1.2614565979560883E-3</v>
      </c>
      <c r="N5" s="5">
        <v>53546</v>
      </c>
      <c r="O5" s="6">
        <f>N5/N$18</f>
        <v>1.297864604794338E-3</v>
      </c>
      <c r="P5" s="5">
        <v>54886</v>
      </c>
      <c r="Q5" s="6">
        <f>P5/P$18</f>
        <v>1.332378501723552E-3</v>
      </c>
      <c r="R5" s="5">
        <v>44360</v>
      </c>
      <c r="S5" s="6">
        <f>R5/R$18</f>
        <v>1.0343943103649294E-3</v>
      </c>
      <c r="T5" s="5"/>
      <c r="U5" s="6">
        <f>T5/T$18</f>
        <v>0</v>
      </c>
      <c r="V5" s="5"/>
      <c r="W5" s="6">
        <f>V5/V$18</f>
        <v>0</v>
      </c>
      <c r="X5" s="5"/>
      <c r="Y5" s="6">
        <f>X5/X$18</f>
        <v>0</v>
      </c>
      <c r="Z5" s="5">
        <v>29000</v>
      </c>
      <c r="AA5" s="6">
        <f>Z5/Z$18</f>
        <v>5.3372595932640106E-4</v>
      </c>
      <c r="AB5" s="5"/>
      <c r="AC5" s="6">
        <f>AB5/AB$18</f>
        <v>0</v>
      </c>
      <c r="AD5" s="5"/>
      <c r="AE5" s="6">
        <f>AD5/AD$18</f>
        <v>0</v>
      </c>
      <c r="AF5" s="5"/>
      <c r="AG5" s="6">
        <f>AF5/AF$18</f>
        <v>0</v>
      </c>
    </row>
    <row r="6" spans="1:33" ht="17">
      <c r="A6" s="3" t="s">
        <v>151</v>
      </c>
      <c r="B6" s="5">
        <f>13102+81300</f>
        <v>94402</v>
      </c>
      <c r="C6" s="6">
        <f>B6/B$18</f>
        <v>2.6148022759709664E-3</v>
      </c>
      <c r="D6" s="5">
        <f>14813+78217</f>
        <v>93030</v>
      </c>
      <c r="E6" s="6">
        <f>D6/D$18</f>
        <v>2.5207428168177847E-3</v>
      </c>
      <c r="F6" s="5">
        <f>10000+28757</f>
        <v>38757</v>
      </c>
      <c r="G6" s="6">
        <f>F6/F$18</f>
        <v>9.9796580492326711E-4</v>
      </c>
      <c r="H6" s="5">
        <f>10000+28485</f>
        <v>38485</v>
      </c>
      <c r="I6" s="6">
        <f>H6/H$18</f>
        <v>9.8105944733353724E-4</v>
      </c>
      <c r="J6" s="5">
        <f>10000+44137</f>
        <v>54137</v>
      </c>
      <c r="K6" s="6">
        <f>J6/J$18</f>
        <v>1.396255125989735E-3</v>
      </c>
      <c r="L6" s="5">
        <f>10000+43830</f>
        <v>53830</v>
      </c>
      <c r="M6" s="6">
        <f>L6/L$18</f>
        <v>1.3384886988089613E-3</v>
      </c>
      <c r="N6" s="5">
        <f>10000+50526</f>
        <v>60526</v>
      </c>
      <c r="O6" s="6">
        <f>N6/N$18</f>
        <v>1.4670480160942384E-3</v>
      </c>
      <c r="P6" s="5">
        <f>10000+55276</f>
        <v>65276</v>
      </c>
      <c r="Q6" s="6">
        <f>P6/P$18</f>
        <v>1.584599698985289E-3</v>
      </c>
      <c r="R6" s="5">
        <f>10000+100340</f>
        <v>110340</v>
      </c>
      <c r="S6" s="6">
        <f>R6/R$18</f>
        <v>2.5729275970619099E-3</v>
      </c>
      <c r="T6" s="5"/>
      <c r="U6" s="6">
        <f>T6/T$18</f>
        <v>0</v>
      </c>
      <c r="V6" s="5"/>
      <c r="W6" s="6">
        <f>V6/V$18</f>
        <v>0</v>
      </c>
      <c r="X6" s="5"/>
      <c r="Y6" s="6">
        <f>X6/X$18</f>
        <v>0</v>
      </c>
      <c r="Z6" s="5">
        <v>30000</v>
      </c>
      <c r="AA6" s="6">
        <f>Z6/Z$18</f>
        <v>5.521303027514493E-4</v>
      </c>
      <c r="AB6" s="5"/>
      <c r="AC6" s="6">
        <f>AB6/AB$18</f>
        <v>0</v>
      </c>
      <c r="AD6" s="5"/>
      <c r="AE6" s="6">
        <f>AD6/AD$18</f>
        <v>0</v>
      </c>
      <c r="AF6" s="5"/>
      <c r="AG6" s="6">
        <f>AF6/AF$18</f>
        <v>0</v>
      </c>
    </row>
    <row r="7" spans="1:33" ht="17">
      <c r="A7" s="57" t="s">
        <v>135</v>
      </c>
      <c r="B7" s="7">
        <f>52148+13102</f>
        <v>65250</v>
      </c>
      <c r="C7" s="8">
        <f t="shared" ref="C7:C8" si="0">B7/B$18</f>
        <v>1.8073329856052368E-3</v>
      </c>
      <c r="D7" s="7">
        <f>51217+14813</f>
        <v>66030</v>
      </c>
      <c r="E7" s="8">
        <f t="shared" ref="E7:E8" si="1">D7/D$18</f>
        <v>1.7891502546971765E-3</v>
      </c>
      <c r="F7" s="7">
        <v>60850</v>
      </c>
      <c r="G7" s="8">
        <f t="shared" ref="G7:G8" si="2">F7/F$18</f>
        <v>1.5668451951797301E-3</v>
      </c>
      <c r="H7" s="7">
        <v>53192</v>
      </c>
      <c r="I7" s="8">
        <f t="shared" ref="I7:I8" si="3">H7/H$18</f>
        <v>1.3559702253492403E-3</v>
      </c>
      <c r="J7" s="7">
        <v>60878</v>
      </c>
      <c r="K7" s="8">
        <f t="shared" ref="K7:K8" si="4">J7/J$18</f>
        <v>1.5701132231191808E-3</v>
      </c>
      <c r="L7" s="7">
        <v>60732</v>
      </c>
      <c r="M7" s="8">
        <f t="shared" ref="M7:M8" si="5">L7/L$18</f>
        <v>1.5101076659124251E-3</v>
      </c>
      <c r="N7" s="7">
        <v>63546</v>
      </c>
      <c r="O7" s="8">
        <f t="shared" ref="O7:O8" si="6">N7/N$18</f>
        <v>1.5402477155391813E-3</v>
      </c>
      <c r="P7" s="7">
        <v>64886</v>
      </c>
      <c r="Q7" s="8">
        <f t="shared" ref="Q7:Q8" si="7">P7/P$18</f>
        <v>1.5751323008205077E-3</v>
      </c>
      <c r="R7" s="7">
        <v>54360</v>
      </c>
      <c r="S7" s="8">
        <f t="shared" ref="S7:S8" si="8">R7/R$18</f>
        <v>1.267576075550892E-3</v>
      </c>
      <c r="T7" s="5"/>
      <c r="U7" s="6"/>
      <c r="V7" s="5"/>
      <c r="W7" s="6"/>
      <c r="X7" s="5"/>
      <c r="Y7" s="6"/>
      <c r="Z7" s="7"/>
      <c r="AA7" s="8"/>
      <c r="AB7" s="5"/>
      <c r="AC7" s="6"/>
      <c r="AD7" s="5"/>
      <c r="AE7" s="6"/>
      <c r="AF7" s="7">
        <v>15167</v>
      </c>
      <c r="AG7" s="35">
        <f t="shared" ref="AG7:AG8" si="9">AF7/AF$18</f>
        <v>2.3134953887508144E-4</v>
      </c>
    </row>
    <row r="8" spans="1:33" ht="17">
      <c r="A8" s="57" t="s">
        <v>136</v>
      </c>
      <c r="B8" s="7">
        <v>81300</v>
      </c>
      <c r="C8" s="8">
        <f t="shared" si="0"/>
        <v>2.2518953521793983E-3</v>
      </c>
      <c r="D8" s="7">
        <v>78217</v>
      </c>
      <c r="E8" s="8">
        <f t="shared" si="1"/>
        <v>2.1193694604217635E-3</v>
      </c>
      <c r="F8" s="7">
        <v>28757</v>
      </c>
      <c r="G8" s="8">
        <f t="shared" si="2"/>
        <v>7.4047275723555469E-4</v>
      </c>
      <c r="H8" s="7">
        <v>28485</v>
      </c>
      <c r="I8" s="8">
        <f t="shared" si="3"/>
        <v>7.2613949219944938E-4</v>
      </c>
      <c r="J8" s="7">
        <v>44137</v>
      </c>
      <c r="K8" s="8">
        <f t="shared" si="4"/>
        <v>1.1383436927759007E-3</v>
      </c>
      <c r="L8" s="7">
        <v>43830</v>
      </c>
      <c r="M8" s="8">
        <f t="shared" si="5"/>
        <v>1.0898376308526244E-3</v>
      </c>
      <c r="N8" s="7">
        <v>50526</v>
      </c>
      <c r="O8" s="8">
        <f t="shared" si="6"/>
        <v>1.2246649053493952E-3</v>
      </c>
      <c r="P8" s="7">
        <v>55276</v>
      </c>
      <c r="Q8" s="8">
        <f t="shared" si="7"/>
        <v>1.3418458998883333E-3</v>
      </c>
      <c r="R8" s="7">
        <v>100340</v>
      </c>
      <c r="S8" s="8">
        <f t="shared" si="8"/>
        <v>2.3397458318759473E-3</v>
      </c>
      <c r="T8" s="5"/>
      <c r="U8" s="6"/>
      <c r="V8" s="5"/>
      <c r="W8" s="6"/>
      <c r="X8" s="5"/>
      <c r="Y8" s="6"/>
      <c r="Z8" s="7"/>
      <c r="AA8" s="8"/>
      <c r="AB8" s="5"/>
      <c r="AC8" s="6"/>
      <c r="AD8" s="5"/>
      <c r="AE8" s="6"/>
      <c r="AF8" s="7">
        <v>4695</v>
      </c>
      <c r="AG8" s="35">
        <f t="shared" si="9"/>
        <v>7.1615090988231514E-5</v>
      </c>
    </row>
    <row r="9" spans="1:33" ht="17">
      <c r="A9" s="57" t="s">
        <v>152</v>
      </c>
      <c r="B9" s="5"/>
      <c r="C9" s="33">
        <f>B7/B4</f>
        <v>0.4452405322415558</v>
      </c>
      <c r="D9" s="5"/>
      <c r="E9" s="33">
        <f>D7/D4</f>
        <v>0.45775648713664757</v>
      </c>
      <c r="F9" s="5"/>
      <c r="G9" s="33">
        <f>F7/F4</f>
        <v>0.67907641144107045</v>
      </c>
      <c r="H9" s="5"/>
      <c r="I9" s="33">
        <f>H7/H4</f>
        <v>0.65124820941023787</v>
      </c>
      <c r="J9" s="5"/>
      <c r="K9" s="33">
        <f>J7/J4</f>
        <v>0.5797076608103604</v>
      </c>
      <c r="L9" s="5"/>
      <c r="M9" s="33">
        <f>L7/L4</f>
        <v>0.58082286107763814</v>
      </c>
      <c r="N9" s="5"/>
      <c r="O9" s="33">
        <f>N7/N4</f>
        <v>0.55706921944035348</v>
      </c>
      <c r="P9" s="5"/>
      <c r="Q9" s="33">
        <f>P7/P4</f>
        <v>0.53998768329421942</v>
      </c>
      <c r="R9" s="5"/>
      <c r="S9" s="33">
        <f>R7/R4</f>
        <v>0.3513897866839043</v>
      </c>
      <c r="T9" s="5"/>
      <c r="U9" s="49">
        <v>0.4</v>
      </c>
      <c r="V9" s="5"/>
      <c r="W9" s="49">
        <v>0.5</v>
      </c>
      <c r="X9" s="5"/>
      <c r="Y9" s="49">
        <v>0.5</v>
      </c>
      <c r="Z9" s="5"/>
      <c r="AA9" s="49">
        <v>0.65</v>
      </c>
      <c r="AB9" s="5"/>
      <c r="AC9" s="49">
        <v>0.7</v>
      </c>
      <c r="AD9" s="5"/>
      <c r="AE9" s="50">
        <f>AG9</f>
        <v>0.7636189708992045</v>
      </c>
      <c r="AG9" s="33">
        <f>AF7/AF4</f>
        <v>0.7636189708992045</v>
      </c>
    </row>
    <row r="10" spans="1:33" ht="17">
      <c r="A10" s="57" t="s">
        <v>153</v>
      </c>
      <c r="B10" s="5"/>
      <c r="C10" s="8">
        <f>C9*C4/0.3</f>
        <v>6.0244432853507899E-3</v>
      </c>
      <c r="D10" s="5"/>
      <c r="E10" s="8">
        <f>E9*E4/0.3</f>
        <v>5.963834182323921E-3</v>
      </c>
      <c r="F10" s="5"/>
      <c r="G10" s="8">
        <f>G9*G4/0.3</f>
        <v>5.2228173172657669E-3</v>
      </c>
      <c r="H10" s="5"/>
      <c r="I10" s="8">
        <f>I9*I4/0.3</f>
        <v>4.5199007511641347E-3</v>
      </c>
      <c r="J10" s="5"/>
      <c r="K10" s="8">
        <f>K9*K4/0.3</f>
        <v>5.2337107437306031E-3</v>
      </c>
      <c r="L10" s="5"/>
      <c r="M10" s="8">
        <f>M9*M4/0.3</f>
        <v>5.0336922197080844E-3</v>
      </c>
      <c r="N10" s="5"/>
      <c r="O10" s="8">
        <f>O9*O4/0.3</f>
        <v>5.1341590517972715E-3</v>
      </c>
      <c r="P10" s="5"/>
      <c r="Q10" s="8">
        <f>Q9*Q4/0.3</f>
        <v>5.2504410027350264E-3</v>
      </c>
      <c r="R10" s="5"/>
      <c r="S10" s="8">
        <f>S9*S4/0.3</f>
        <v>4.2252535851696393E-3</v>
      </c>
      <c r="T10" s="6"/>
      <c r="U10" s="8">
        <f>U9*U4/0.3</f>
        <v>4.538078210044089E-3</v>
      </c>
      <c r="V10" s="8"/>
      <c r="W10" s="8">
        <f>W9*W4/0.3</f>
        <v>4.4245117953462185E-3</v>
      </c>
      <c r="X10" s="6"/>
      <c r="Y10" s="8">
        <f>Y9*Y4/0.3</f>
        <v>3.67553865652725E-3</v>
      </c>
      <c r="Z10" s="6"/>
      <c r="AA10" s="35">
        <f>AA9*AA4/0.3</f>
        <v>2.3526885678353429E-3</v>
      </c>
      <c r="AB10" s="30"/>
      <c r="AC10" s="35">
        <f>AC9*AC4/0.3</f>
        <v>1.9796030188946037E-3</v>
      </c>
      <c r="AD10" s="30"/>
      <c r="AE10" s="35">
        <f>AE9*AE4/0.3</f>
        <v>7.3687893473235787E-4</v>
      </c>
      <c r="AF10" s="35"/>
      <c r="AG10" s="35">
        <f>AG9*AG4/0.3</f>
        <v>7.7116512958360479E-4</v>
      </c>
    </row>
    <row r="11" spans="1:33" ht="22.75" customHeight="1">
      <c r="A11" s="57" t="s">
        <v>31</v>
      </c>
      <c r="B11" s="7">
        <f>B12+B13</f>
        <v>65419</v>
      </c>
      <c r="C11" s="8">
        <f t="shared" ref="C11:E13" si="10">B11/B$18</f>
        <v>1.8120140472844288E-3</v>
      </c>
      <c r="D11" s="7">
        <f>D12+D13</f>
        <v>85420</v>
      </c>
      <c r="E11" s="8">
        <f t="shared" si="10"/>
        <v>2.3145420983830506E-3</v>
      </c>
      <c r="F11" s="7"/>
      <c r="G11" s="8">
        <f t="shared" ref="G11:I11" si="11">F11/F$18</f>
        <v>0</v>
      </c>
      <c r="H11" s="7">
        <v>3761</v>
      </c>
      <c r="I11" s="8">
        <f t="shared" si="11"/>
        <v>9.5875395125930455E-5</v>
      </c>
      <c r="J11" s="7"/>
      <c r="K11" s="8">
        <f t="shared" ref="K11:M11" si="12">J11/J$18</f>
        <v>0</v>
      </c>
      <c r="L11" s="7"/>
      <c r="M11" s="8">
        <f t="shared" si="12"/>
        <v>0</v>
      </c>
      <c r="N11" s="7"/>
      <c r="O11" s="8">
        <f t="shared" ref="O11:Q11" si="13">N11/N$18</f>
        <v>0</v>
      </c>
      <c r="P11" s="7"/>
      <c r="Q11" s="8">
        <f t="shared" si="13"/>
        <v>0</v>
      </c>
      <c r="R11" s="7"/>
      <c r="S11" s="8">
        <f t="shared" ref="S11:U11" si="14">R11/R$18</f>
        <v>0</v>
      </c>
      <c r="T11" s="7"/>
      <c r="U11" s="8">
        <f t="shared" si="14"/>
        <v>0</v>
      </c>
      <c r="V11" s="7"/>
      <c r="W11" s="8">
        <f t="shared" ref="W11:Y11" si="15">V11/V$18</f>
        <v>0</v>
      </c>
      <c r="X11" s="7"/>
      <c r="Y11" s="8">
        <f t="shared" si="15"/>
        <v>0</v>
      </c>
      <c r="Z11" s="7"/>
      <c r="AA11" s="8">
        <f t="shared" ref="AA11:AC11" si="16">Z11/Z$18</f>
        <v>0</v>
      </c>
      <c r="AB11" s="7"/>
      <c r="AC11" s="8">
        <f t="shared" si="16"/>
        <v>0</v>
      </c>
      <c r="AD11" s="7"/>
      <c r="AE11" s="8">
        <f t="shared" ref="AE11" si="17">AD11/AD$18</f>
        <v>0</v>
      </c>
      <c r="AF11" s="7"/>
      <c r="AG11" s="8">
        <f t="shared" ref="AG11:AG13" si="18">AF11/AF$18</f>
        <v>0</v>
      </c>
    </row>
    <row r="12" spans="1:33" ht="17">
      <c r="A12" s="57" t="s">
        <v>154</v>
      </c>
      <c r="B12" s="7">
        <f>101716-B5</f>
        <v>49568</v>
      </c>
      <c r="C12" s="8">
        <f t="shared" si="10"/>
        <v>1.3729637000839904E-3</v>
      </c>
      <c r="D12" s="7">
        <f>106026-D5</f>
        <v>54809</v>
      </c>
      <c r="E12" s="8">
        <f t="shared" si="10"/>
        <v>1.4851058050840155E-3</v>
      </c>
      <c r="F12" s="7"/>
      <c r="G12" s="8">
        <f t="shared" ref="G12:I12" si="19">F12/F$18</f>
        <v>0</v>
      </c>
      <c r="H12" s="7"/>
      <c r="I12" s="8">
        <f t="shared" si="19"/>
        <v>0</v>
      </c>
      <c r="J12" s="7"/>
      <c r="K12" s="8">
        <f t="shared" ref="K12:M12" si="20">J12/J$18</f>
        <v>0</v>
      </c>
      <c r="L12" s="7"/>
      <c r="M12" s="8">
        <f t="shared" si="20"/>
        <v>0</v>
      </c>
      <c r="N12" s="7"/>
      <c r="O12" s="8">
        <f t="shared" ref="O12:Q12" si="21">N12/N$18</f>
        <v>0</v>
      </c>
      <c r="P12" s="7"/>
      <c r="Q12" s="8">
        <f t="shared" si="21"/>
        <v>0</v>
      </c>
      <c r="R12" s="7"/>
      <c r="S12" s="8">
        <f t="shared" ref="S12:U12" si="22">R12/R$18</f>
        <v>0</v>
      </c>
      <c r="T12" s="7"/>
      <c r="U12" s="8">
        <f t="shared" si="22"/>
        <v>0</v>
      </c>
      <c r="V12" s="7"/>
      <c r="W12" s="8">
        <f t="shared" ref="W12:Y12" si="23">V12/V$18</f>
        <v>0</v>
      </c>
      <c r="X12" s="7"/>
      <c r="Y12" s="8">
        <f t="shared" si="23"/>
        <v>0</v>
      </c>
      <c r="Z12" s="7"/>
      <c r="AA12" s="8">
        <f t="shared" ref="AA12:AC12" si="24">Z12/Z$18</f>
        <v>0</v>
      </c>
      <c r="AB12" s="7"/>
      <c r="AC12" s="8">
        <f t="shared" si="24"/>
        <v>0</v>
      </c>
      <c r="AD12" s="7"/>
      <c r="AE12" s="8">
        <f t="shared" ref="AE12" si="25">AD12/AD$18</f>
        <v>0</v>
      </c>
      <c r="AF12" s="7"/>
      <c r="AG12" s="8">
        <f t="shared" si="18"/>
        <v>0</v>
      </c>
    </row>
    <row r="13" spans="1:33" ht="17">
      <c r="A13" s="57" t="s">
        <v>155</v>
      </c>
      <c r="B13" s="7">
        <f>110253-B6</f>
        <v>15851</v>
      </c>
      <c r="C13" s="8">
        <f t="shared" si="10"/>
        <v>4.3905034720043845E-4</v>
      </c>
      <c r="D13" s="7">
        <f>123641-D6</f>
        <v>30611</v>
      </c>
      <c r="E13" s="8">
        <f t="shared" si="10"/>
        <v>8.2943629329903482E-4</v>
      </c>
      <c r="F13" s="7"/>
      <c r="G13" s="8">
        <f t="shared" ref="G13:I13" si="26">F13/F$18</f>
        <v>0</v>
      </c>
      <c r="H13" s="7"/>
      <c r="I13" s="8">
        <f t="shared" si="26"/>
        <v>0</v>
      </c>
      <c r="J13" s="7"/>
      <c r="K13" s="8">
        <f t="shared" ref="K13:M13" si="27">J13/J$18</f>
        <v>0</v>
      </c>
      <c r="L13" s="7"/>
      <c r="M13" s="8">
        <f t="shared" si="27"/>
        <v>0</v>
      </c>
      <c r="N13" s="7"/>
      <c r="O13" s="8">
        <f t="shared" ref="O13:Q13" si="28">N13/N$18</f>
        <v>0</v>
      </c>
      <c r="P13" s="7"/>
      <c r="Q13" s="8">
        <f t="shared" si="28"/>
        <v>0</v>
      </c>
      <c r="R13" s="7"/>
      <c r="S13" s="8">
        <f t="shared" ref="S13:U13" si="29">R13/R$18</f>
        <v>0</v>
      </c>
      <c r="T13" s="7"/>
      <c r="U13" s="8">
        <f t="shared" si="29"/>
        <v>0</v>
      </c>
      <c r="V13" s="7"/>
      <c r="W13" s="8">
        <f t="shared" ref="W13:Y13" si="30">V13/V$18</f>
        <v>0</v>
      </c>
      <c r="X13" s="7"/>
      <c r="Y13" s="8">
        <f t="shared" si="30"/>
        <v>0</v>
      </c>
      <c r="Z13" s="7"/>
      <c r="AA13" s="8">
        <f t="shared" ref="AA13:AC13" si="31">Z13/Z$18</f>
        <v>0</v>
      </c>
      <c r="AB13" s="7"/>
      <c r="AC13" s="8">
        <f t="shared" si="31"/>
        <v>0</v>
      </c>
      <c r="AD13" s="7"/>
      <c r="AE13" s="8">
        <f t="shared" ref="AE13" si="32">AD13/AD$18</f>
        <v>0</v>
      </c>
      <c r="AF13" s="7"/>
      <c r="AG13" s="8">
        <f t="shared" si="18"/>
        <v>0</v>
      </c>
    </row>
    <row r="14" spans="1:33" ht="22.75" customHeight="1">
      <c r="A14" s="57" t="s">
        <v>32</v>
      </c>
      <c r="B14" s="7">
        <f>991+31</f>
        <v>1022</v>
      </c>
      <c r="C14" s="8">
        <f>B14/B$18</f>
        <v>2.8307958793694282E-5</v>
      </c>
      <c r="D14" s="7"/>
      <c r="E14" s="8">
        <f>D14/D$18</f>
        <v>0</v>
      </c>
      <c r="F14" s="7"/>
      <c r="G14" s="8">
        <f>F14/F$18</f>
        <v>0</v>
      </c>
      <c r="H14" s="7"/>
      <c r="I14" s="8">
        <f>H14/H$18</f>
        <v>0</v>
      </c>
      <c r="J14" s="7"/>
      <c r="K14" s="8">
        <f>J14/J$18</f>
        <v>0</v>
      </c>
      <c r="L14" s="7"/>
      <c r="M14" s="8">
        <f>L14/L$18</f>
        <v>0</v>
      </c>
      <c r="N14" s="7"/>
      <c r="O14" s="8">
        <f>N14/N$18</f>
        <v>0</v>
      </c>
      <c r="P14" s="7"/>
      <c r="Q14" s="8">
        <f>P14/P$18</f>
        <v>0</v>
      </c>
      <c r="R14" s="7"/>
      <c r="S14" s="8">
        <f>R14/R$18</f>
        <v>0</v>
      </c>
      <c r="T14" s="7"/>
      <c r="U14" s="8">
        <f>T14/T$18</f>
        <v>0</v>
      </c>
      <c r="V14" s="7"/>
      <c r="W14" s="8">
        <f>V14/V$18</f>
        <v>0</v>
      </c>
      <c r="X14" s="7"/>
      <c r="Y14" s="8">
        <f>X14/X$18</f>
        <v>0</v>
      </c>
      <c r="Z14" s="7"/>
      <c r="AA14" s="8">
        <f>Z14/Z$18</f>
        <v>0</v>
      </c>
      <c r="AB14" s="7"/>
      <c r="AC14" s="8">
        <f>AB14/AB$18</f>
        <v>0</v>
      </c>
      <c r="AD14" s="7"/>
      <c r="AE14" s="8">
        <f>AD14/AD$18</f>
        <v>0</v>
      </c>
      <c r="AF14" s="7"/>
      <c r="AG14" s="8">
        <f>AF14/AF$18</f>
        <v>0</v>
      </c>
    </row>
    <row r="15" spans="1:33" ht="22.75" customHeight="1">
      <c r="A15" s="57" t="s">
        <v>33</v>
      </c>
      <c r="B15" s="7">
        <v>4301</v>
      </c>
      <c r="C15" s="8">
        <f t="shared" ref="C15:E17" si="33">B15/B$18</f>
        <v>1.1913163480594825E-4</v>
      </c>
      <c r="D15" s="7"/>
      <c r="E15" s="8">
        <f t="shared" si="33"/>
        <v>0</v>
      </c>
      <c r="F15" s="7"/>
      <c r="G15" s="8">
        <f t="shared" ref="G15:I15" si="34">F15/F$18</f>
        <v>0</v>
      </c>
      <c r="H15" s="7"/>
      <c r="I15" s="8">
        <f t="shared" si="34"/>
        <v>0</v>
      </c>
      <c r="J15" s="7"/>
      <c r="K15" s="8">
        <f t="shared" ref="K15:M15" si="35">J15/J$18</f>
        <v>0</v>
      </c>
      <c r="L15" s="7"/>
      <c r="M15" s="8">
        <f t="shared" si="35"/>
        <v>0</v>
      </c>
      <c r="N15" s="7"/>
      <c r="O15" s="8">
        <f t="shared" ref="O15:Q15" si="36">N15/N$18</f>
        <v>0</v>
      </c>
      <c r="P15" s="7"/>
      <c r="Q15" s="8">
        <f t="shared" si="36"/>
        <v>0</v>
      </c>
      <c r="R15" s="7"/>
      <c r="S15" s="8">
        <f t="shared" ref="S15:U15" si="37">R15/R$18</f>
        <v>0</v>
      </c>
      <c r="T15" s="7"/>
      <c r="U15" s="8">
        <f t="shared" si="37"/>
        <v>0</v>
      </c>
      <c r="V15" s="7"/>
      <c r="W15" s="8">
        <f t="shared" ref="W15:Y15" si="38">V15/V$18</f>
        <v>0</v>
      </c>
      <c r="X15" s="7"/>
      <c r="Y15" s="8">
        <f t="shared" si="38"/>
        <v>0</v>
      </c>
      <c r="Z15" s="7"/>
      <c r="AA15" s="8">
        <f t="shared" ref="AA15:AC15" si="39">Z15/Z$18</f>
        <v>0</v>
      </c>
      <c r="AB15" s="7"/>
      <c r="AC15" s="8">
        <f t="shared" si="39"/>
        <v>0</v>
      </c>
      <c r="AD15" s="7"/>
      <c r="AE15" s="8">
        <f t="shared" ref="AE15" si="40">AD15/AD$18</f>
        <v>0</v>
      </c>
      <c r="AF15" s="7"/>
      <c r="AG15" s="8">
        <f t="shared" ref="AG15:AG17" si="41">AF15/AF$18</f>
        <v>0</v>
      </c>
    </row>
    <row r="16" spans="1:33" ht="15" customHeight="1">
      <c r="A16" s="57" t="s">
        <v>156</v>
      </c>
      <c r="B16" s="7">
        <v>82</v>
      </c>
      <c r="C16" s="8">
        <f t="shared" si="33"/>
        <v>2.2712843650517919E-6</v>
      </c>
      <c r="D16" s="7"/>
      <c r="E16" s="8">
        <f t="shared" si="33"/>
        <v>0</v>
      </c>
      <c r="F16" s="7"/>
      <c r="G16" s="8">
        <f t="shared" ref="G16:I16" si="42">F16/F$18</f>
        <v>0</v>
      </c>
      <c r="H16" s="7"/>
      <c r="I16" s="8">
        <f t="shared" si="42"/>
        <v>0</v>
      </c>
      <c r="J16" s="7"/>
      <c r="K16" s="8">
        <f t="shared" ref="K16:M16" si="43">J16/J$18</f>
        <v>0</v>
      </c>
      <c r="L16" s="7"/>
      <c r="M16" s="8">
        <f t="shared" si="43"/>
        <v>0</v>
      </c>
      <c r="N16" s="7"/>
      <c r="O16" s="8">
        <f t="shared" ref="O16:Q16" si="44">N16/N$18</f>
        <v>0</v>
      </c>
      <c r="P16" s="7"/>
      <c r="Q16" s="8">
        <f t="shared" si="44"/>
        <v>0</v>
      </c>
      <c r="R16" s="7"/>
      <c r="S16" s="8">
        <f t="shared" ref="S16:U16" si="45">R16/R$18</f>
        <v>0</v>
      </c>
      <c r="T16" s="7"/>
      <c r="U16" s="8">
        <f t="shared" si="45"/>
        <v>0</v>
      </c>
      <c r="V16" s="7"/>
      <c r="W16" s="8">
        <f t="shared" ref="W16:Y16" si="46">V16/V$18</f>
        <v>0</v>
      </c>
      <c r="X16" s="7"/>
      <c r="Y16" s="8">
        <f t="shared" si="46"/>
        <v>0</v>
      </c>
      <c r="Z16" s="7"/>
      <c r="AA16" s="8">
        <f t="shared" ref="AA16:AC16" si="47">Z16/Z$18</f>
        <v>0</v>
      </c>
      <c r="AB16" s="7"/>
      <c r="AC16" s="8">
        <f t="shared" si="47"/>
        <v>0</v>
      </c>
      <c r="AD16" s="7"/>
      <c r="AE16" s="8">
        <f t="shared" ref="AE16" si="48">AD16/AD$18</f>
        <v>0</v>
      </c>
      <c r="AF16" s="7"/>
      <c r="AG16" s="8">
        <f t="shared" si="41"/>
        <v>0</v>
      </c>
    </row>
    <row r="17" spans="1:33" ht="15" customHeight="1">
      <c r="A17" s="57" t="s">
        <v>33</v>
      </c>
      <c r="B17" s="7">
        <v>375</v>
      </c>
      <c r="C17" s="8">
        <f t="shared" si="33"/>
        <v>1.0386971181639292E-5</v>
      </c>
      <c r="D17" s="7"/>
      <c r="E17" s="8">
        <f t="shared" si="33"/>
        <v>0</v>
      </c>
      <c r="F17" s="7"/>
      <c r="G17" s="8">
        <f t="shared" ref="G17:I17" si="49">F17/F$18</f>
        <v>0</v>
      </c>
      <c r="H17" s="7"/>
      <c r="I17" s="8">
        <f t="shared" si="49"/>
        <v>0</v>
      </c>
      <c r="J17" s="7"/>
      <c r="K17" s="8">
        <f t="shared" ref="K17:M17" si="50">J17/J$18</f>
        <v>0</v>
      </c>
      <c r="L17" s="7"/>
      <c r="M17" s="8">
        <f t="shared" si="50"/>
        <v>0</v>
      </c>
      <c r="N17" s="7"/>
      <c r="O17" s="8">
        <f t="shared" ref="O17:Q17" si="51">N17/N$18</f>
        <v>0</v>
      </c>
      <c r="P17" s="7"/>
      <c r="Q17" s="8">
        <f t="shared" si="51"/>
        <v>0</v>
      </c>
      <c r="R17" s="7"/>
      <c r="S17" s="8">
        <f t="shared" ref="S17:U17" si="52">R17/R$18</f>
        <v>0</v>
      </c>
      <c r="T17" s="7"/>
      <c r="U17" s="8">
        <f t="shared" si="52"/>
        <v>0</v>
      </c>
      <c r="V17" s="7"/>
      <c r="W17" s="8">
        <f t="shared" ref="W17:Y17" si="53">V17/V$18</f>
        <v>0</v>
      </c>
      <c r="X17" s="7"/>
      <c r="Y17" s="8">
        <f t="shared" si="53"/>
        <v>0</v>
      </c>
      <c r="Z17" s="7"/>
      <c r="AA17" s="8">
        <f t="shared" ref="AA17:AC17" si="54">Z17/Z$18</f>
        <v>0</v>
      </c>
      <c r="AB17" s="7"/>
      <c r="AC17" s="8">
        <f t="shared" si="54"/>
        <v>0</v>
      </c>
      <c r="AD17" s="7"/>
      <c r="AE17" s="8">
        <f t="shared" ref="AE17" si="55">AD17/AD$18</f>
        <v>0</v>
      </c>
      <c r="AF17" s="7"/>
      <c r="AG17" s="8">
        <f t="shared" si="41"/>
        <v>0</v>
      </c>
    </row>
    <row r="18" spans="1:33" ht="50.5" customHeight="1">
      <c r="A18" s="3" t="s">
        <v>30</v>
      </c>
      <c r="B18" s="5">
        <v>36102921</v>
      </c>
      <c r="C18" s="6">
        <f>B18/B$18</f>
        <v>1</v>
      </c>
      <c r="D18" s="5">
        <v>36905788</v>
      </c>
      <c r="E18" s="6">
        <f>D18/D$18</f>
        <v>1</v>
      </c>
      <c r="F18" s="5">
        <v>38836000</v>
      </c>
      <c r="G18" s="6">
        <f>F18/F$18</f>
        <v>1</v>
      </c>
      <c r="H18" s="5">
        <v>39228000</v>
      </c>
      <c r="I18" s="6">
        <f>H18/H$18</f>
        <v>1</v>
      </c>
      <c r="J18" s="5">
        <v>38773000</v>
      </c>
      <c r="K18" s="6">
        <f>J18/J$18</f>
        <v>1</v>
      </c>
      <c r="L18" s="5">
        <v>40217000</v>
      </c>
      <c r="M18" s="6">
        <f>L18/L$18</f>
        <v>1</v>
      </c>
      <c r="N18" s="5">
        <v>41257000</v>
      </c>
      <c r="O18" s="6">
        <f>N18/N$18</f>
        <v>1</v>
      </c>
      <c r="P18" s="5">
        <v>41194000</v>
      </c>
      <c r="Q18" s="6">
        <f>P18/P$18</f>
        <v>1</v>
      </c>
      <c r="R18" s="5">
        <v>42885000</v>
      </c>
      <c r="S18" s="6">
        <f>R18/R$18</f>
        <v>1</v>
      </c>
      <c r="T18" s="5">
        <v>46422000</v>
      </c>
      <c r="U18" s="6">
        <f>T18/T$18</f>
        <v>1</v>
      </c>
      <c r="V18" s="5">
        <v>49723000</v>
      </c>
      <c r="W18" s="6">
        <f>V18/V$18</f>
        <v>1</v>
      </c>
      <c r="X18" s="5">
        <v>52600000</v>
      </c>
      <c r="Y18" s="6">
        <f>X18/X$18</f>
        <v>1</v>
      </c>
      <c r="Z18" s="5">
        <v>54335000</v>
      </c>
      <c r="AA18" s="6">
        <f>Z18/Z$18</f>
        <v>1</v>
      </c>
      <c r="AB18" s="5">
        <v>56577000</v>
      </c>
      <c r="AC18" s="6">
        <f>AB18/AB$18</f>
        <v>1</v>
      </c>
      <c r="AD18" s="5">
        <v>58723000</v>
      </c>
      <c r="AE18" s="6">
        <f>AD18/AD$18</f>
        <v>1</v>
      </c>
      <c r="AF18" s="5">
        <v>65558808</v>
      </c>
      <c r="AG18" s="6">
        <f>AF18/AF$18</f>
        <v>1</v>
      </c>
    </row>
    <row r="19" spans="1:33" ht="17.5" customHeight="1">
      <c r="A19" s="40" t="s">
        <v>20</v>
      </c>
      <c r="B19" s="5"/>
      <c r="C19" s="6"/>
      <c r="D19" s="5"/>
      <c r="E19" s="6"/>
      <c r="F19" s="5"/>
      <c r="G19" s="6"/>
      <c r="H19" s="5"/>
      <c r="I19" s="6"/>
      <c r="J19" s="5"/>
      <c r="K19" s="6"/>
      <c r="L19" s="5"/>
      <c r="M19" s="6"/>
      <c r="N19" s="5"/>
      <c r="O19" s="6"/>
      <c r="P19" s="5"/>
      <c r="Q19" s="6"/>
      <c r="R19" s="5"/>
      <c r="S19" s="6"/>
      <c r="T19" s="5"/>
      <c r="U19" s="6"/>
      <c r="V19" s="5"/>
      <c r="W19" s="6"/>
      <c r="X19" s="5"/>
      <c r="Y19" s="6"/>
      <c r="Z19" s="5"/>
      <c r="AA19" s="6"/>
      <c r="AB19" s="5"/>
      <c r="AC19" s="6"/>
      <c r="AD19" s="5"/>
      <c r="AE19" s="6"/>
    </row>
    <row r="20" spans="1:33" ht="16">
      <c r="A20" s="56" t="s">
        <v>126</v>
      </c>
    </row>
    <row r="21" spans="1:33" ht="16">
      <c r="A21" s="53" t="s">
        <v>157</v>
      </c>
    </row>
    <row r="22" spans="1:33" ht="16">
      <c r="A22" s="53" t="s">
        <v>21</v>
      </c>
      <c r="B22" s="11"/>
      <c r="C22" s="11"/>
    </row>
    <row r="23" spans="1:33" ht="16">
      <c r="A23" s="53" t="s">
        <v>22</v>
      </c>
      <c r="B23" s="11"/>
      <c r="C23" s="11"/>
    </row>
    <row r="24" spans="1:33" ht="16">
      <c r="A24" s="53" t="s">
        <v>23</v>
      </c>
      <c r="B24" s="11"/>
      <c r="C24" s="11"/>
    </row>
    <row r="25" spans="1:33" ht="16">
      <c r="A25" s="53" t="s">
        <v>24</v>
      </c>
      <c r="B25" s="11"/>
      <c r="C25" s="11"/>
    </row>
    <row r="26" spans="1:33" ht="16">
      <c r="A26" s="53" t="s">
        <v>29</v>
      </c>
      <c r="B26" s="11"/>
      <c r="C26" s="11"/>
    </row>
    <row r="27" spans="1:33" ht="16">
      <c r="A27" s="53" t="s">
        <v>25</v>
      </c>
      <c r="B27" s="11"/>
      <c r="C27" s="11"/>
    </row>
    <row r="28" spans="1:33" ht="16">
      <c r="A28" s="53" t="s">
        <v>28</v>
      </c>
      <c r="B28" s="11"/>
      <c r="C28" s="11"/>
    </row>
    <row r="29" spans="1:33" ht="16">
      <c r="A29" s="53" t="s">
        <v>26</v>
      </c>
      <c r="B29" s="11"/>
      <c r="C29" s="11"/>
    </row>
    <row r="30" spans="1:33" ht="16">
      <c r="A30" s="53" t="s">
        <v>27</v>
      </c>
      <c r="B30" s="11"/>
      <c r="C30" s="11"/>
    </row>
    <row r="31" spans="1:33" ht="16">
      <c r="A31" s="53" t="s">
        <v>158</v>
      </c>
      <c r="B31" s="11"/>
      <c r="C31" s="11"/>
    </row>
    <row r="32" spans="1:33" ht="16">
      <c r="A32" s="53" t="s">
        <v>34</v>
      </c>
      <c r="B32" s="11"/>
      <c r="C32" s="11"/>
    </row>
    <row r="33" spans="1:1" ht="16">
      <c r="A33" s="53" t="s">
        <v>35</v>
      </c>
    </row>
    <row r="34" spans="1:1" ht="16">
      <c r="A34" s="53" t="s">
        <v>159</v>
      </c>
    </row>
    <row r="35" spans="1:1" ht="16">
      <c r="A35" s="53" t="s">
        <v>160</v>
      </c>
    </row>
    <row r="36" spans="1:1" ht="16">
      <c r="A36" s="53" t="s">
        <v>161</v>
      </c>
    </row>
    <row r="37" spans="1:1" ht="16">
      <c r="A37" s="53" t="s">
        <v>36</v>
      </c>
    </row>
    <row r="38" spans="1:1" ht="16">
      <c r="A38" s="53" t="s">
        <v>37</v>
      </c>
    </row>
    <row r="39" spans="1:1" ht="16">
      <c r="A39" s="53" t="s">
        <v>38</v>
      </c>
    </row>
    <row r="40" spans="1:1" ht="16">
      <c r="A40" s="53" t="s">
        <v>162</v>
      </c>
    </row>
    <row r="41" spans="1:1" ht="16">
      <c r="A41" s="53" t="s">
        <v>39</v>
      </c>
    </row>
  </sheetData>
  <mergeCells count="16">
    <mergeCell ref="AF3:AG3"/>
    <mergeCell ref="X3:Y3"/>
    <mergeCell ref="Z3:AA3"/>
    <mergeCell ref="AB3:AC3"/>
    <mergeCell ref="AD3:AE3"/>
    <mergeCell ref="P3:Q3"/>
    <mergeCell ref="B3:C3"/>
    <mergeCell ref="N3:O3"/>
    <mergeCell ref="V3:W3"/>
    <mergeCell ref="D3:E3"/>
    <mergeCell ref="F3:G3"/>
    <mergeCell ref="H3:I3"/>
    <mergeCell ref="R3:S3"/>
    <mergeCell ref="T3:U3"/>
    <mergeCell ref="J3:K3"/>
    <mergeCell ref="L3:M3"/>
  </mergeCells>
  <phoneticPr fontId="1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6" baseType="variant">
      <vt:variant>
        <vt:lpstr>ワークシート</vt:lpstr>
      </vt:variant>
      <vt:variant>
        <vt:i4>8</vt:i4>
      </vt:variant>
      <vt:variant>
        <vt:lpstr>グラフ</vt:lpstr>
      </vt:variant>
      <vt:variant>
        <vt:i4>3</vt:i4>
      </vt:variant>
      <vt:variant>
        <vt:lpstr>名前付き一覧</vt:lpstr>
      </vt:variant>
      <vt:variant>
        <vt:i4>2</vt:i4>
      </vt:variant>
    </vt:vector>
  </HeadingPairs>
  <TitlesOfParts>
    <vt:vector size="13" baseType="lpstr">
      <vt:lpstr>ReadMe</vt:lpstr>
      <vt:lpstr>T2.1</vt:lpstr>
      <vt:lpstr>T2.2</vt:lpstr>
      <vt:lpstr>DataF2.2</vt:lpstr>
      <vt:lpstr>DataF2.3</vt:lpstr>
      <vt:lpstr>DataFR1</vt:lpstr>
      <vt:lpstr>DataFR2</vt:lpstr>
      <vt:lpstr>DataFR3</vt:lpstr>
      <vt:lpstr>F2.1</vt:lpstr>
      <vt:lpstr>F2.2</vt:lpstr>
      <vt:lpstr>F2.3</vt:lpstr>
      <vt:lpstr>'T2.1'!Print_Area</vt:lpstr>
      <vt:lpstr>'T2.2'!Print_Area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2023-02-11T19:28:06Z</cp:lastPrinted>
  <dcterms:created xsi:type="dcterms:W3CDTF">2006-09-16T00:00:00Z</dcterms:created>
  <dcterms:modified xsi:type="dcterms:W3CDTF">2023-06-04T19:09:50Z</dcterms:modified>
</cp:coreProperties>
</file>